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trick Business\IPC\public_html\ifyoucanguess\"/>
    </mc:Choice>
  </mc:AlternateContent>
  <workbookProtection workbookPassword="E309" lockStructure="1"/>
  <bookViews>
    <workbookView xWindow="0" yWindow="0" windowWidth="25200" windowHeight="11685"/>
  </bookViews>
  <sheets>
    <sheet name="Calculator" sheetId="2" r:id="rId1"/>
    <sheet name="Reference" sheetId="3" state="hidden" r:id="rId2"/>
    <sheet name="Rates" sheetId="8" r:id="rId3"/>
    <sheet name="Terms of Use" sheetId="9" r:id="rId4"/>
  </sheets>
  <definedNames>
    <definedName name="_20" localSheetId="0">Calculator!$C$135:$F$152</definedName>
    <definedName name="_27" localSheetId="0">Calculator!$C$123:$E$131</definedName>
    <definedName name="_7" localSheetId="0">Calculator!$I$135:$K$144</definedName>
    <definedName name="ccbsum1">child1ccb</definedName>
    <definedName name="ccbsum10">child1ccb+child2ccb+child3ccb+child4ccb+child5ccb+child6ccb+child7ccb+child8ccb+child9ccb+child10ccb</definedName>
    <definedName name="ccbsum2">child1ccb+child2ccb</definedName>
    <definedName name="ccbsum3">child1ccb+child2ccb+child3ccb</definedName>
    <definedName name="ccbsum4">child1ccb+child2ccb+child3ccb+child4ccb</definedName>
    <definedName name="ccbsum5">child1ccb+child2ccb+child3ccb+child4ccb+child5ccb</definedName>
    <definedName name="ccbsum6">child1ccb+child2ccb+child3ccb+child4ccb+child5ccb+child6ccb</definedName>
    <definedName name="ccbsum7">child1ccb+child2ccb+child3ccb+child4ccb+child5ccb+child6ccb+child7ccb</definedName>
    <definedName name="ccbsum8">child1ccb+child2ccb+child3ccb+child4ccb+child5ccb+child6ccb+child7ccb+child8ccb</definedName>
    <definedName name="ccbsum9">child1ccb+child2ccb+child3ccb+child4ccb+child5ccb+child6ccb+child7ccb+child8ccb+child9ccb</definedName>
    <definedName name="child10ccb">SUM(Calculator!$L$106:$L$108)*Calculator!$J$97</definedName>
    <definedName name="child1ccb">SUM(Calculator!$F$22:$F$24)*Calculator!$D$13</definedName>
    <definedName name="child2ccb">SUM(Calculator!$L$22:$L$24)*Calculator!$J$13</definedName>
    <definedName name="child3ccb">SUM(Calculator!$F$43:$F$45)*Calculator!$D$34</definedName>
    <definedName name="child4ccb">SUM(Calculator!$L$43:$L$45)*Calculator!$J$34</definedName>
    <definedName name="child5ccb">SUM(Calculator!$F$64:$F$66)*Calculator!$D$55</definedName>
    <definedName name="child6ccb">SUM(Calculator!$L$64:$L$66)*Calculator!$J$55</definedName>
    <definedName name="child7ccb">SUM(Calculator!$F$85:$F$87)*Calculator!$D$76</definedName>
    <definedName name="child8ccb">SUM(Calculator!$L$85:$L$87)*Calculator!$J$76</definedName>
    <definedName name="child9ccb">SUM(Calculator!$F$106:$F$108)*Calculator!$D$97</definedName>
  </definedNames>
  <calcPr calcId="152511"/>
</workbook>
</file>

<file path=xl/calcChain.xml><?xml version="1.0" encoding="utf-8"?>
<calcChain xmlns="http://schemas.openxmlformats.org/spreadsheetml/2006/main">
  <c r="I115" i="2" l="1"/>
  <c r="C115" i="2"/>
  <c r="I94" i="2"/>
  <c r="C94" i="2"/>
  <c r="I73" i="2"/>
  <c r="C73" i="2"/>
  <c r="I52" i="2"/>
  <c r="J101" i="2" l="1"/>
  <c r="D101" i="2"/>
  <c r="J80" i="2"/>
  <c r="D80" i="2"/>
  <c r="J59" i="2"/>
  <c r="D59" i="2"/>
  <c r="J38" i="2"/>
  <c r="D38" i="2"/>
  <c r="J17" i="2"/>
  <c r="D17" i="2"/>
  <c r="L107" i="2" l="1"/>
  <c r="F107" i="2"/>
  <c r="L86" i="2"/>
  <c r="F86" i="2"/>
  <c r="L65" i="2"/>
  <c r="F65" i="2"/>
  <c r="F44" i="2"/>
  <c r="L44" i="2"/>
  <c r="F23" i="2"/>
  <c r="K108" i="2"/>
  <c r="K107" i="2"/>
  <c r="K106" i="2"/>
  <c r="E108" i="2"/>
  <c r="E107" i="2"/>
  <c r="E106" i="2"/>
  <c r="K87" i="2"/>
  <c r="K86" i="2"/>
  <c r="K85" i="2"/>
  <c r="E87" i="2"/>
  <c r="E86" i="2"/>
  <c r="E85" i="2"/>
  <c r="K66" i="2"/>
  <c r="K65" i="2"/>
  <c r="K64" i="2"/>
  <c r="E66" i="2"/>
  <c r="E65" i="2"/>
  <c r="E64" i="2"/>
  <c r="K45" i="2"/>
  <c r="K44" i="2"/>
  <c r="K43" i="2"/>
  <c r="E45" i="2"/>
  <c r="E44" i="2"/>
  <c r="E43" i="2"/>
  <c r="K24" i="2"/>
  <c r="K23" i="2"/>
  <c r="K22" i="2"/>
  <c r="C51" i="2" l="1"/>
  <c r="C72" i="2" s="1"/>
  <c r="C93" i="2" s="1"/>
  <c r="C114" i="2" s="1"/>
  <c r="I30" i="2" l="1"/>
  <c r="I51" i="2" s="1"/>
  <c r="I72" i="2" s="1"/>
  <c r="I93" i="2" s="1"/>
  <c r="I114" i="2" s="1"/>
  <c r="D45" i="2" l="1"/>
  <c r="D41" i="2"/>
  <c r="C50" i="2"/>
  <c r="C71" i="2" s="1"/>
  <c r="C92" i="2" s="1"/>
  <c r="C113" i="2" s="1"/>
  <c r="C49" i="2"/>
  <c r="C70" i="2" s="1"/>
  <c r="C91" i="2" s="1"/>
  <c r="C112" i="2" s="1"/>
  <c r="C52" i="2"/>
  <c r="C48" i="2"/>
  <c r="C47" i="2"/>
  <c r="I29" i="2"/>
  <c r="I50" i="2" s="1"/>
  <c r="I71" i="2" s="1"/>
  <c r="I92" i="2" s="1"/>
  <c r="I113" i="2" s="1"/>
  <c r="I28" i="2"/>
  <c r="I49" i="2" s="1"/>
  <c r="I70" i="2" s="1"/>
  <c r="I91" i="2" s="1"/>
  <c r="I112" i="2" s="1"/>
  <c r="K110" i="2" l="1"/>
  <c r="L110" i="2" s="1"/>
  <c r="E110" i="2"/>
  <c r="F110" i="2" s="1"/>
  <c r="K89" i="2"/>
  <c r="L89" i="2" s="1"/>
  <c r="E89" i="2"/>
  <c r="F89" i="2" s="1"/>
  <c r="K68" i="2"/>
  <c r="L68" i="2" s="1"/>
  <c r="E68" i="2"/>
  <c r="F68" i="2" s="1"/>
  <c r="K47" i="2"/>
  <c r="L47" i="2" s="1"/>
  <c r="E47" i="2"/>
  <c r="F47" i="2" s="1"/>
  <c r="J97" i="2"/>
  <c r="D97" i="2"/>
  <c r="J76" i="2"/>
  <c r="D76" i="2"/>
  <c r="J55" i="2"/>
  <c r="D55" i="2"/>
  <c r="J34" i="2"/>
  <c r="D34" i="2"/>
  <c r="M105" i="2"/>
  <c r="G105" i="2"/>
  <c r="M84" i="2"/>
  <c r="G84" i="2"/>
  <c r="G63" i="2"/>
  <c r="M63" i="2"/>
  <c r="M42" i="2"/>
  <c r="M21" i="2"/>
  <c r="G42" i="2"/>
  <c r="E26" i="2" l="1"/>
  <c r="D13" i="2" l="1"/>
  <c r="I16" i="2"/>
  <c r="I15" i="2"/>
  <c r="I14" i="2"/>
  <c r="L20" i="2" l="1"/>
  <c r="J47" i="2"/>
  <c r="J68" i="2"/>
  <c r="J89" i="2"/>
  <c r="J110" i="2"/>
  <c r="D110" i="2"/>
  <c r="D89" i="2"/>
  <c r="D68" i="2"/>
  <c r="D47" i="2"/>
  <c r="C41" i="2"/>
  <c r="I41" i="2" s="1"/>
  <c r="C40" i="2"/>
  <c r="I40" i="2" s="1"/>
  <c r="C39" i="2"/>
  <c r="I39" i="2" s="1"/>
  <c r="J20" i="2"/>
  <c r="K26" i="2" s="1"/>
  <c r="I20" i="2"/>
  <c r="I19" i="2"/>
  <c r="I18" i="2"/>
  <c r="D21" i="2"/>
  <c r="J21" i="2" s="1"/>
  <c r="I22" i="2"/>
  <c r="I23" i="2"/>
  <c r="L26" i="2" l="1"/>
  <c r="C60" i="2"/>
  <c r="I60" i="2" s="1"/>
  <c r="C62" i="2"/>
  <c r="I62" i="2" s="1"/>
  <c r="C61" i="2"/>
  <c r="D7" i="8"/>
  <c r="D8" i="8"/>
  <c r="D9" i="8"/>
  <c r="D10" i="8"/>
  <c r="D11" i="8" s="1"/>
  <c r="E6" i="2" s="1"/>
  <c r="D6" i="8"/>
  <c r="D15" i="8"/>
  <c r="C81" i="2" l="1"/>
  <c r="C83" i="2"/>
  <c r="I83" i="2" s="1"/>
  <c r="I81" i="2"/>
  <c r="C102" i="2"/>
  <c r="I102" i="2" s="1"/>
  <c r="C82" i="2"/>
  <c r="I61" i="2"/>
  <c r="I2" i="8"/>
  <c r="H6" i="8"/>
  <c r="E8" i="2"/>
  <c r="L23" i="2" s="1"/>
  <c r="C104" i="2" l="1"/>
  <c r="I104" i="2" s="1"/>
  <c r="I82" i="2"/>
  <c r="C103" i="2"/>
  <c r="I103" i="2" s="1"/>
  <c r="B5" i="3"/>
  <c r="B4" i="3"/>
  <c r="B2" i="3"/>
  <c r="D9" i="2"/>
  <c r="E24" i="2" l="1"/>
  <c r="F24" i="2" s="1"/>
  <c r="G24" i="2" s="1"/>
  <c r="E23" i="2"/>
  <c r="E22" i="2"/>
  <c r="L22" i="2" l="1"/>
  <c r="F22" i="2"/>
  <c r="G22" i="2" s="1"/>
  <c r="M23" i="2"/>
  <c r="G23" i="2"/>
  <c r="F43" i="2"/>
  <c r="I27" i="2"/>
  <c r="I31" i="2"/>
  <c r="I26" i="2"/>
  <c r="E11" i="3"/>
  <c r="E10" i="3"/>
  <c r="E9" i="3"/>
  <c r="E8" i="3"/>
  <c r="E7" i="3"/>
  <c r="E6" i="3"/>
  <c r="E5" i="3"/>
  <c r="E4" i="3"/>
  <c r="I24" i="2"/>
  <c r="C44" i="2"/>
  <c r="I44" i="2" s="1"/>
  <c r="C45" i="2"/>
  <c r="I45" i="2" s="1"/>
  <c r="C43" i="2"/>
  <c r="I43" i="2" s="1"/>
  <c r="E3" i="3"/>
  <c r="E2" i="3"/>
  <c r="E7" i="2"/>
  <c r="G43" i="2" l="1"/>
  <c r="M22" i="2"/>
  <c r="E27" i="2"/>
  <c r="D42" i="2"/>
  <c r="F64" i="2"/>
  <c r="L43" i="2"/>
  <c r="C64" i="2"/>
  <c r="I64" i="2" s="1"/>
  <c r="C65" i="2"/>
  <c r="C66" i="2"/>
  <c r="F11" i="3"/>
  <c r="F9" i="3"/>
  <c r="F7" i="3"/>
  <c r="F5" i="3"/>
  <c r="F10" i="3"/>
  <c r="F8" i="3"/>
  <c r="F6" i="3"/>
  <c r="F4" i="3"/>
  <c r="D11" i="3"/>
  <c r="D9" i="3"/>
  <c r="D7" i="3"/>
  <c r="D5" i="3"/>
  <c r="D10" i="3"/>
  <c r="D8" i="3"/>
  <c r="D6" i="3"/>
  <c r="D4" i="3"/>
  <c r="F3" i="3"/>
  <c r="D3" i="3"/>
  <c r="F2" i="3"/>
  <c r="D2" i="3"/>
  <c r="E28" i="2" l="1"/>
  <c r="E29" i="2" s="1"/>
  <c r="E30" i="2" s="1"/>
  <c r="C85" i="2"/>
  <c r="C106" i="2" s="1"/>
  <c r="I106" i="2" s="1"/>
  <c r="D27" i="2"/>
  <c r="M43" i="2"/>
  <c r="G64" i="2"/>
  <c r="J42" i="2"/>
  <c r="D63" i="2"/>
  <c r="L64" i="2"/>
  <c r="F85" i="2"/>
  <c r="I66" i="2"/>
  <c r="C87" i="2"/>
  <c r="I65" i="2"/>
  <c r="C86" i="2"/>
  <c r="I85" i="2"/>
  <c r="J13" i="2"/>
  <c r="C2" i="3"/>
  <c r="D28" i="2" l="1"/>
  <c r="D29" i="2" s="1"/>
  <c r="G85" i="2"/>
  <c r="M64" i="2"/>
  <c r="C3" i="3"/>
  <c r="D84" i="2"/>
  <c r="J63" i="2"/>
  <c r="L85" i="2"/>
  <c r="F106" i="2"/>
  <c r="I86" i="2"/>
  <c r="C107" i="2"/>
  <c r="I107" i="2" s="1"/>
  <c r="I87" i="2"/>
  <c r="C108" i="2"/>
  <c r="I108" i="2" s="1"/>
  <c r="L2" i="2"/>
  <c r="F26" i="2"/>
  <c r="D26" i="2"/>
  <c r="D30" i="2" s="1"/>
  <c r="M85" i="2" l="1"/>
  <c r="G106" i="2"/>
  <c r="L106" i="2"/>
  <c r="C5" i="3"/>
  <c r="D105" i="2"/>
  <c r="J105" i="2" s="1"/>
  <c r="J84" i="2"/>
  <c r="C6" i="3"/>
  <c r="C4" i="3"/>
  <c r="B7" i="3"/>
  <c r="M106" i="2" l="1"/>
  <c r="B6" i="3"/>
  <c r="B8" i="3"/>
  <c r="C7" i="3"/>
  <c r="C8" i="3"/>
  <c r="B9" i="3"/>
  <c r="B10" i="3"/>
  <c r="C9" i="3" l="1"/>
  <c r="C10" i="3"/>
  <c r="B11" i="3"/>
  <c r="C11" i="3" l="1"/>
  <c r="D31" i="2" l="1"/>
  <c r="E31" i="2"/>
  <c r="L24" i="2"/>
  <c r="G44" i="2" l="1"/>
  <c r="M24" i="2"/>
  <c r="K27" i="2" s="1"/>
  <c r="F45" i="2"/>
  <c r="G45" i="2" s="1"/>
  <c r="G2" i="3"/>
  <c r="F27" i="2"/>
  <c r="F28" i="2" l="1"/>
  <c r="F29" i="2" s="1"/>
  <c r="F30" i="2" s="1"/>
  <c r="F31" i="2"/>
  <c r="J27" i="2"/>
  <c r="J28" i="2" s="1"/>
  <c r="J29" i="2" s="1"/>
  <c r="K28" i="2"/>
  <c r="K29" i="2" s="1"/>
  <c r="K30" i="2" s="1"/>
  <c r="L27" i="2"/>
  <c r="K31" i="2"/>
  <c r="E48" i="2"/>
  <c r="G65" i="2"/>
  <c r="M44" i="2"/>
  <c r="F66" i="2"/>
  <c r="G66" i="2" s="1"/>
  <c r="L45" i="2"/>
  <c r="M45" i="2" s="1"/>
  <c r="L31" i="2" l="1"/>
  <c r="L28" i="2"/>
  <c r="L29" i="2" s="1"/>
  <c r="L30" i="2" s="1"/>
  <c r="E49" i="2"/>
  <c r="E69" i="2"/>
  <c r="F48" i="2"/>
  <c r="D48" i="2"/>
  <c r="E52" i="2"/>
  <c r="K48" i="2"/>
  <c r="K49" i="2" s="1"/>
  <c r="G86" i="2"/>
  <c r="M65" i="2"/>
  <c r="L66" i="2"/>
  <c r="M66" i="2" s="1"/>
  <c r="F87" i="2"/>
  <c r="G87" i="2" s="1"/>
  <c r="K50" i="2" l="1"/>
  <c r="K51" i="2" s="1"/>
  <c r="E50" i="2"/>
  <c r="E51" i="2" s="1"/>
  <c r="D69" i="2"/>
  <c r="E70" i="2"/>
  <c r="D52" i="2"/>
  <c r="D49" i="2"/>
  <c r="F52" i="2"/>
  <c r="F49" i="2"/>
  <c r="E73" i="2"/>
  <c r="E90" i="2"/>
  <c r="F69" i="2"/>
  <c r="L48" i="2"/>
  <c r="J48" i="2"/>
  <c r="K52" i="2"/>
  <c r="K69" i="2"/>
  <c r="M86" i="2"/>
  <c r="G107" i="2"/>
  <c r="G4" i="3"/>
  <c r="L87" i="2"/>
  <c r="M87" i="2" s="1"/>
  <c r="F108" i="2"/>
  <c r="G108" i="2" s="1"/>
  <c r="E71" i="2" l="1"/>
  <c r="E72" i="2" s="1"/>
  <c r="F50" i="2"/>
  <c r="F51" i="2" s="1"/>
  <c r="D50" i="2"/>
  <c r="D51" i="2" s="1"/>
  <c r="F90" i="2"/>
  <c r="E91" i="2"/>
  <c r="J69" i="2"/>
  <c r="K70" i="2"/>
  <c r="F73" i="2"/>
  <c r="F70" i="2"/>
  <c r="D73" i="2"/>
  <c r="D70" i="2"/>
  <c r="J52" i="2"/>
  <c r="J49" i="2"/>
  <c r="L52" i="2"/>
  <c r="L49" i="2"/>
  <c r="D90" i="2"/>
  <c r="E94" i="2"/>
  <c r="L69" i="2"/>
  <c r="K73" i="2"/>
  <c r="E111" i="2"/>
  <c r="K90" i="2"/>
  <c r="M107" i="2"/>
  <c r="G5" i="3"/>
  <c r="G7" i="3"/>
  <c r="G6" i="3"/>
  <c r="L108" i="2"/>
  <c r="M108" i="2" s="1"/>
  <c r="E92" i="2" l="1"/>
  <c r="E93" i="2" s="1"/>
  <c r="D71" i="2"/>
  <c r="D72" i="2" s="1"/>
  <c r="F71" i="2"/>
  <c r="F72" i="2" s="1"/>
  <c r="K71" i="2"/>
  <c r="K72" i="2" s="1"/>
  <c r="L50" i="2"/>
  <c r="L51" i="2" s="1"/>
  <c r="J50" i="2"/>
  <c r="J51" i="2" s="1"/>
  <c r="F111" i="2"/>
  <c r="E112" i="2"/>
  <c r="J90" i="2"/>
  <c r="K91" i="2"/>
  <c r="D94" i="2"/>
  <c r="D91" i="2"/>
  <c r="F94" i="2"/>
  <c r="F91" i="2"/>
  <c r="L73" i="2"/>
  <c r="L70" i="2"/>
  <c r="J73" i="2"/>
  <c r="J70" i="2"/>
  <c r="K111" i="2"/>
  <c r="D111" i="2"/>
  <c r="E115" i="2"/>
  <c r="L90" i="2"/>
  <c r="K94" i="2"/>
  <c r="G8" i="3"/>
  <c r="G9" i="3"/>
  <c r="E113" i="2" l="1"/>
  <c r="E114" i="2" s="1"/>
  <c r="F92" i="2"/>
  <c r="F93" i="2" s="1"/>
  <c r="D92" i="2"/>
  <c r="D93" i="2" s="1"/>
  <c r="K92" i="2"/>
  <c r="K93" i="2" s="1"/>
  <c r="J71" i="2"/>
  <c r="J72" i="2" s="1"/>
  <c r="L71" i="2"/>
  <c r="L72" i="2" s="1"/>
  <c r="K115" i="2"/>
  <c r="K112" i="2"/>
  <c r="D115" i="2"/>
  <c r="D112" i="2"/>
  <c r="F115" i="2"/>
  <c r="F112" i="2"/>
  <c r="L94" i="2"/>
  <c r="L91" i="2"/>
  <c r="J94" i="2"/>
  <c r="J91" i="2"/>
  <c r="L111" i="2"/>
  <c r="J111" i="2"/>
  <c r="G10" i="3"/>
  <c r="G11" i="3"/>
  <c r="D113" i="2" l="1"/>
  <c r="D114" i="2" s="1"/>
  <c r="K113" i="2"/>
  <c r="K114" i="2" s="1"/>
  <c r="F113" i="2"/>
  <c r="F114" i="2" s="1"/>
  <c r="J92" i="2"/>
  <c r="J93" i="2" s="1"/>
  <c r="L92" i="2"/>
  <c r="L93" i="2" s="1"/>
  <c r="J115" i="2"/>
  <c r="J112" i="2"/>
  <c r="L115" i="2"/>
  <c r="L112" i="2"/>
  <c r="J26" i="2"/>
  <c r="L113" i="2" l="1"/>
  <c r="L114" i="2" s="1"/>
  <c r="J113" i="2"/>
  <c r="J114" i="2" s="1"/>
  <c r="J31" i="2"/>
  <c r="J30" i="2"/>
  <c r="B3" i="3"/>
  <c r="J5" i="2" s="1"/>
  <c r="G3" i="3" l="1"/>
  <c r="J6" i="2" s="1"/>
  <c r="K5" i="2"/>
  <c r="L5" i="2"/>
  <c r="J7" i="2" l="1"/>
  <c r="J8" i="2" s="1"/>
  <c r="J9" i="2" s="1"/>
  <c r="J10" i="2"/>
  <c r="K10" i="2" s="1"/>
  <c r="L6" i="2"/>
  <c r="K6" i="2"/>
  <c r="K7" i="2" s="1"/>
  <c r="L7" i="2" l="1"/>
  <c r="L8" i="2" s="1"/>
  <c r="L9" i="2" s="1"/>
  <c r="L10" i="2"/>
  <c r="K8" i="2"/>
  <c r="K9" i="2" s="1"/>
</calcChain>
</file>

<file path=xl/comments1.xml><?xml version="1.0" encoding="utf-8"?>
<comments xmlns="http://schemas.openxmlformats.org/spreadsheetml/2006/main">
  <authors>
    <author>Patrick Shi</author>
    <author>IPC</author>
    <author>Patrick</author>
    <author>M025941</author>
  </authors>
  <commentList>
    <comment ref="C5" authorId="0" shapeId="0">
      <text>
        <r>
          <rPr>
            <sz val="8"/>
            <color indexed="81"/>
            <rFont val="Tahoma"/>
            <family val="2"/>
          </rPr>
          <t>Number of children in approved care.</t>
        </r>
      </text>
    </comment>
    <comment ref="I6" authorId="1" shapeId="0">
      <text>
        <r>
          <rPr>
            <sz val="8"/>
            <color indexed="81"/>
            <rFont val="Tahoma"/>
            <family val="2"/>
          </rPr>
          <t>This is your CCS entitlement.</t>
        </r>
      </text>
    </comment>
    <comment ref="I7" authorId="1" shapeId="0">
      <text>
        <r>
          <rPr>
            <sz val="8"/>
            <color indexed="81"/>
            <rFont val="Tahoma"/>
            <family val="2"/>
          </rPr>
          <t>5% of your Child Care Subsidy entitlement will be withheld unitl the end-of-year reconciliation. This balance will be paid back to families in their tax return if they are eligible.</t>
        </r>
      </text>
    </comment>
    <comment ref="I8" authorId="1" shapeId="0">
      <text>
        <r>
          <rPr>
            <sz val="8"/>
            <color indexed="81"/>
            <rFont val="Tahoma"/>
            <family val="2"/>
          </rPr>
          <t>This is the amount to be paid directly to service provider.</t>
        </r>
      </text>
    </comment>
    <comment ref="I9" authorId="2" shapeId="0">
      <text>
        <r>
          <rPr>
            <sz val="8"/>
            <color indexed="81"/>
            <rFont val="Tahoma"/>
            <family val="2"/>
          </rPr>
          <t>Child Care Fees Gap = Child Care Fees - CCS Paid to Service Provider.
This is the gap (prior to the 5% CCS withholding being paid back to you) you need to cover until the end-of-year reconciliation.</t>
        </r>
      </text>
    </comment>
    <comment ref="I10" authorId="1" shapeId="0">
      <text>
        <r>
          <rPr>
            <sz val="8"/>
            <color indexed="81"/>
            <rFont val="Tahoma"/>
            <family val="2"/>
          </rPr>
          <t>Out-of-pocket Child Care Cost = Child Care Fees - Child Care Subsidy.
This is the true child care cost to you after the 5% CCS withholding is paid back to you.</t>
        </r>
      </text>
    </comment>
    <comment ref="C13" authorId="3" shapeId="0">
      <text>
        <r>
          <rPr>
            <sz val="8"/>
            <color indexed="81"/>
            <rFont val="Tahoma"/>
            <family val="2"/>
          </rPr>
          <t>How many weeks that this child is being enrolled in child care on a yearly basis.
This is NOT how many week this child attends the care. For example this child was enrolled for 50 weeks but only attended for 48 weeks you should still enter 50 weeks.</t>
        </r>
      </text>
    </comment>
    <comment ref="C14" authorId="3" shapeId="0">
      <text>
        <r>
          <rPr>
            <sz val="8"/>
            <color indexed="81"/>
            <rFont val="Tahoma"/>
            <family val="2"/>
          </rPr>
          <t>How many weeks that this child is being enrolled in this type of child care on a yearly basis.</t>
        </r>
      </text>
    </comment>
    <comment ref="C15" authorId="3" shapeId="0">
      <text>
        <r>
          <rPr>
            <sz val="8"/>
            <color indexed="81"/>
            <rFont val="Tahoma"/>
            <family val="2"/>
          </rPr>
          <t>How many weeks that this child is being enrolled in this type of child care on a yearly basis.</t>
        </r>
      </text>
    </comment>
    <comment ref="C16" authorId="3" shapeId="0">
      <text>
        <r>
          <rPr>
            <sz val="8"/>
            <color indexed="81"/>
            <rFont val="Tahoma"/>
            <family val="2"/>
          </rPr>
          <t>How many weeks that this child is being enrolled in this type of child care on a yearly basis.</t>
        </r>
      </text>
    </comment>
    <comment ref="C17" authorId="3" shapeId="0">
      <text>
        <r>
          <rPr>
            <sz val="8"/>
            <color indexed="81"/>
            <rFont val="Tahoma"/>
            <family val="2"/>
          </rPr>
          <t>Total weekly fees you pay to child care centre.
If you are not so sure about the child care fees, please refer to the "Cost of Child Care" sheet.</t>
        </r>
      </text>
    </comment>
    <comment ref="C18" authorId="3" shapeId="0">
      <text>
        <r>
          <rPr>
            <sz val="8"/>
            <color indexed="81"/>
            <rFont val="Tahoma"/>
            <family val="2"/>
          </rPr>
          <t xml:space="preserve">Anytime inside the 10 hour block, Monday to Friday; Long Day Care ONLY - Not the followings:
Family Day Care, In-Home Care, Occasional Care, or Outside School Hours Care.
</t>
        </r>
        <r>
          <rPr>
            <b/>
            <sz val="8"/>
            <color indexed="17"/>
            <rFont val="Tahoma"/>
            <family val="2"/>
          </rPr>
          <t>For non school child, long day care is the service you are most likely to use.</t>
        </r>
      </text>
    </comment>
    <comment ref="C19" authorId="3" shapeId="0">
      <text>
        <r>
          <rPr>
            <sz val="8"/>
            <color indexed="81"/>
            <rFont val="Tahoma"/>
            <family val="2"/>
          </rPr>
          <t>Anytime inside the 10 hour block, Monday to Friday; Family Day Care or In-Home Care only!</t>
        </r>
      </text>
    </comment>
    <comment ref="C20" authorId="3" shapeId="0">
      <text>
        <r>
          <rPr>
            <sz val="8"/>
            <color indexed="81"/>
            <rFont val="Tahoma"/>
            <family val="2"/>
          </rPr>
          <t xml:space="preserve">All other kinds of approved child care service, such as an occasional care service, or an outside school hours care service including Vacation Care.
</t>
        </r>
        <r>
          <rPr>
            <b/>
            <sz val="8"/>
            <color indexed="17"/>
            <rFont val="Tahoma"/>
            <family val="2"/>
          </rPr>
          <t>For school child, an outside school hours care service is the one you are most likely to use.</t>
        </r>
      </text>
    </comment>
    <comment ref="C21" authorId="0" shapeId="0">
      <text>
        <r>
          <rPr>
            <sz val="8"/>
            <color indexed="81"/>
            <rFont val="Tahoma"/>
            <family val="2"/>
          </rPr>
          <t xml:space="preserve">How many hours this child is being enrolled into the care per wekk. It should be no more than 60 hours in total.
If you </t>
        </r>
        <r>
          <rPr>
            <b/>
            <sz val="8"/>
            <color indexed="10"/>
            <rFont val="Tahoma"/>
            <family val="2"/>
          </rPr>
          <t>DON'T</t>
        </r>
        <r>
          <rPr>
            <sz val="8"/>
            <color indexed="81"/>
            <rFont val="Tahoma"/>
            <family val="2"/>
          </rPr>
          <t xml:space="preserve"> meet the Activity Test, you may still be assisted through the new Child Care Safety Net.</t>
        </r>
      </text>
    </comment>
    <comment ref="C22" authorId="3" shapeId="0">
      <text>
        <r>
          <rPr>
            <sz val="8"/>
            <color indexed="81"/>
            <rFont val="Tahoma"/>
            <family val="2"/>
          </rPr>
          <t xml:space="preserve">Anytime inside the 10 hour block, Monday to Friday; Long Day Care ONLY - Not the followings:
Family Day Care, In-Home Care, Occasional Care, or Outside School Hours Care.
</t>
        </r>
        <r>
          <rPr>
            <b/>
            <sz val="8"/>
            <color indexed="17"/>
            <rFont val="Tahoma"/>
            <family val="2"/>
          </rPr>
          <t>For non school child, long day care is the service you are most likely to use.</t>
        </r>
      </text>
    </comment>
    <comment ref="C23" authorId="3" shapeId="0">
      <text>
        <r>
          <rPr>
            <sz val="8"/>
            <color indexed="81"/>
            <rFont val="Tahoma"/>
            <family val="2"/>
          </rPr>
          <t>Anytime inside the 10 hour block, Monday to Friday; Family Day Care or In-Home Care only!</t>
        </r>
      </text>
    </comment>
    <comment ref="C24" authorId="3" shapeId="0">
      <text>
        <r>
          <rPr>
            <sz val="8"/>
            <color indexed="81"/>
            <rFont val="Tahoma"/>
            <family val="2"/>
          </rPr>
          <t xml:space="preserve">All other kinds of approved child care service, such as an occasional care service, or an outside school hours care service including Vacation Care.
</t>
        </r>
        <r>
          <rPr>
            <b/>
            <sz val="8"/>
            <color indexed="17"/>
            <rFont val="Tahoma"/>
            <family val="2"/>
          </rPr>
          <t>For school child, an outside school hours care service is the one you are most likely to use.</t>
        </r>
      </text>
    </comment>
    <comment ref="C28" authorId="0" shapeId="0">
      <text>
        <r>
          <rPr>
            <sz val="8"/>
            <color indexed="81"/>
            <rFont val="Tahoma"/>
            <family val="2"/>
          </rPr>
          <t>5% of your Child Care Subsidy entitlement will be withheld unitl the end-of-year reconciliation. This balance will be paid back to families in their tax return if they are eligible.</t>
        </r>
      </text>
    </comment>
    <comment ref="C29" authorId="0" shapeId="0">
      <text>
        <r>
          <rPr>
            <sz val="8"/>
            <color indexed="81"/>
            <rFont val="Tahoma"/>
            <family val="2"/>
          </rPr>
          <t>This is the amount to be paid directly to service provider.</t>
        </r>
      </text>
    </comment>
    <comment ref="C30" authorId="0" shapeId="0">
      <text>
        <r>
          <rPr>
            <sz val="8"/>
            <color indexed="81"/>
            <rFont val="Tahoma"/>
            <family val="2"/>
          </rPr>
          <t>Out-of-pocket Child Care Cost = Child Care Fees - CCS Paid to Service Provider.
This is the gap (prior to the 5% CCS withholding being paid back to you) you need to cover until the end-of-year (EOY) reconciliation.</t>
        </r>
      </text>
    </comment>
    <comment ref="C31" authorId="0" shapeId="0">
      <text>
        <r>
          <rPr>
            <sz val="8"/>
            <color indexed="81"/>
            <rFont val="Tahoma"/>
            <family val="2"/>
          </rPr>
          <t>Child Care Cost after EOY Reconciliation = Child Care Fees - Child Care Subsidy.
This is the true child care cost to you after the 5% CCS withholding is paid back to you.</t>
        </r>
      </text>
    </comment>
  </commentList>
</comments>
</file>

<file path=xl/connections.xml><?xml version="1.0" encoding="utf-8"?>
<connections xmlns="http://schemas.openxmlformats.org/spreadsheetml/2006/main">
  <connection id="1" name="Connection" type="4" refreshedVersion="4" deleted="1" background="1" saveData="1">
    <webPr sourceData="1" parsePre="1" consecutive="1" xl2000="1" htmlTables="1"/>
  </connection>
  <connection id="2" name="Connection1" type="4" refreshedVersion="4" deleted="1" background="1" saveData="1">
    <webPr sourceData="1" parsePre="1" consecutive="1" xl2000="1" htmlTables="1"/>
  </connection>
  <connection id="3" name="Connection2" type="4" refreshedVersion="4" deleted="1" background="1" saveData="1">
    <webPr sourceData="1" parsePre="1" consecutive="1" xl2000="1" htmlTables="1"/>
  </connection>
</connections>
</file>

<file path=xl/sharedStrings.xml><?xml version="1.0" encoding="utf-8"?>
<sst xmlns="http://schemas.openxmlformats.org/spreadsheetml/2006/main" count="309" uniqueCount="135">
  <si>
    <t>Weekly Hours</t>
  </si>
  <si>
    <t>Hourly Rate</t>
  </si>
  <si>
    <t>Weekly Total</t>
  </si>
  <si>
    <t xml:space="preserve">Family Adjusted Taxable Income </t>
  </si>
  <si>
    <t>Information Needed</t>
  </si>
  <si>
    <t>No. of Children in Care</t>
  </si>
  <si>
    <t>Children in Care</t>
  </si>
  <si>
    <t>http://www.investmentpropertycalculator.com.au</t>
  </si>
  <si>
    <t>Weekly Fees</t>
  </si>
  <si>
    <t>Yearly Weeks in Care</t>
  </si>
  <si>
    <t>Child Care Fees</t>
  </si>
  <si>
    <t>Yearly</t>
  </si>
  <si>
    <t>Weekly</t>
  </si>
  <si>
    <t>Child in Care 1</t>
  </si>
  <si>
    <t>Child in Care 2</t>
  </si>
  <si>
    <t>Child in Care 3</t>
  </si>
  <si>
    <t>Child in Care 4</t>
  </si>
  <si>
    <t>Child in Care 5</t>
  </si>
  <si>
    <t>Child in Care 6</t>
  </si>
  <si>
    <t>Child in Care 7</t>
  </si>
  <si>
    <t>Child in Care 8</t>
  </si>
  <si>
    <t>Child in Care 9</t>
  </si>
  <si>
    <t>Child in Care 10</t>
  </si>
  <si>
    <t>Individual Fees</t>
  </si>
  <si>
    <t>Summary</t>
  </si>
  <si>
    <t>Out-of-pocket Child Care Cost</t>
  </si>
  <si>
    <t>Quarterly</t>
  </si>
  <si>
    <r>
      <t>How To Use</t>
    </r>
    <r>
      <rPr>
        <sz val="9"/>
        <rFont val="Arial"/>
        <family val="2"/>
      </rPr>
      <t>: Enter a value in all the YELLOW cells. Press "F9" key if figures do not change after you change anything.</t>
    </r>
  </si>
  <si>
    <t>Yes</t>
  </si>
  <si>
    <t>Number of children</t>
  </si>
  <si>
    <t>Family's ATI</t>
  </si>
  <si>
    <t>Calculation of MWB</t>
  </si>
  <si>
    <t>any amount</t>
  </si>
  <si>
    <t>Multiply by 50</t>
  </si>
  <si>
    <t>below upper income threshold</t>
  </si>
  <si>
    <t>Multiply by 100</t>
  </si>
  <si>
    <t>Multiply by 150</t>
  </si>
  <si>
    <t>http://guides.dss.gov.au/family-assistance-guide/1/1/m/27</t>
  </si>
  <si>
    <t>http://guides.dss.gov.au/family-assistance-guide/3/6/5/20</t>
  </si>
  <si>
    <t>One child - income threshold</t>
  </si>
  <si>
    <t>More than one child - lower income threshold</t>
  </si>
  <si>
    <t>More than one child - upper income threshold</t>
  </si>
  <si>
    <t>2014-15</t>
  </si>
  <si>
    <t>2013-14</t>
  </si>
  <si>
    <t>2012-13</t>
  </si>
  <si>
    <t>2011-12</t>
  </si>
  <si>
    <t>2010-11</t>
  </si>
  <si>
    <t>2009-10</t>
  </si>
  <si>
    <t>2008-09</t>
  </si>
  <si>
    <t>2007-08</t>
  </si>
  <si>
    <t>2006-07</t>
  </si>
  <si>
    <t>2005-06</t>
  </si>
  <si>
    <t>2004-05</t>
  </si>
  <si>
    <t>2003-04</t>
  </si>
  <si>
    <t>2002-03</t>
  </si>
  <si>
    <t>2001-02</t>
  </si>
  <si>
    <t>2000-01</t>
  </si>
  <si>
    <t>Income year</t>
  </si>
  <si>
    <t>2015-16</t>
  </si>
  <si>
    <t>http://guides.dss.gov.au/family-assistance-guide/1/2/7</t>
  </si>
  <si>
    <t>Income Year</t>
  </si>
  <si>
    <t>Maximum Limit</t>
  </si>
  <si>
    <t>Delivered by</t>
  </si>
  <si>
    <t>2008-09 (50%)</t>
  </si>
  <si>
    <t>FAO</t>
  </si>
  <si>
    <t>2009-10 (50%)</t>
  </si>
  <si>
    <t>2010-11 (50%)</t>
  </si>
  <si>
    <t>2011-12 (50%)</t>
  </si>
  <si>
    <t>2012-13 (50%)</t>
  </si>
  <si>
    <t>Centrelink</t>
  </si>
  <si>
    <t>2013-14 (50%)</t>
  </si>
  <si>
    <t>2014-15 (50%)</t>
  </si>
  <si>
    <t>2015-16 (50%)</t>
  </si>
  <si>
    <t>2016-17 (50%)</t>
  </si>
  <si>
    <t>Information Source Below:</t>
  </si>
  <si>
    <t>Add $19.03 (multiple child loading for 2 children)</t>
  </si>
  <si>
    <t>Standard hourly rate $4.24</t>
  </si>
  <si>
    <t>Add $55.31 (multiple child loading for 3 children)</t>
  </si>
  <si>
    <t>2016-17</t>
  </si>
  <si>
    <t>Standard hourly rate (1.1.S.100) $4.24</t>
  </si>
  <si>
    <t>Weeks</t>
  </si>
  <si>
    <t>Centre Based Long Day Care</t>
  </si>
  <si>
    <t>Family Day Care</t>
  </si>
  <si>
    <t>Outside School Hours Care</t>
  </si>
  <si>
    <t>Income</t>
  </si>
  <si>
    <t>Subsidy %</t>
  </si>
  <si>
    <t>Taper</t>
  </si>
  <si>
    <t>Taper Unit</t>
  </si>
  <si>
    <t>Maximum hourly fee cap</t>
  </si>
  <si>
    <t>Benefit</t>
  </si>
  <si>
    <t>Meet the Activity Test Requirements</t>
  </si>
  <si>
    <t>Hours of Activity (per Fortnight)</t>
  </si>
  <si>
    <t>Child Care Subsidy %</t>
  </si>
  <si>
    <t>Child Care Subsidy $</t>
  </si>
  <si>
    <t>Child Care Subsidy</t>
  </si>
  <si>
    <t>Child Care Subsidy Calculator</t>
  </si>
  <si>
    <t>more than 48 hours</t>
  </si>
  <si>
    <t>Annual Cap per Child</t>
  </si>
  <si>
    <t>Hours of activity (per fortnight)</t>
  </si>
  <si>
    <t>8 hours to 16 hours</t>
  </si>
  <si>
    <t>More than 16 hours to 48 hours</t>
  </si>
  <si>
    <t>More than 48 hours</t>
  </si>
  <si>
    <t>Maximum Child Care Subsidy</t>
  </si>
  <si>
    <t>Subsidy Applicable Percentage</t>
  </si>
  <si>
    <t>Service type</t>
  </si>
  <si>
    <t>Activity Test</t>
  </si>
  <si>
    <t>Annual Subsidy Cap</t>
  </si>
  <si>
    <t>Hourly Fee Caps</t>
  </si>
  <si>
    <t>Maximum hours of subsidy (per fortnight)</t>
  </si>
  <si>
    <t>Up to $66,958</t>
  </si>
  <si>
    <t>More than $66,958 to below $171,958</t>
  </si>
  <si>
    <t>$171,958 to below $251,248</t>
  </si>
  <si>
    <t>$251,248 to below $341,248</t>
  </si>
  <si>
    <t>$341,248 to below $351,248</t>
  </si>
  <si>
    <t>$351,248 or more</t>
  </si>
  <si>
    <t>Families earning more than $186,958</t>
  </si>
  <si>
    <t>* This calculator is developed based on the information from https://www.education.gov.au/child-care-subsidy-1</t>
  </si>
  <si>
    <t>Max Yearly Fee Eligible for CCS</t>
  </si>
  <si>
    <t>Maximum Hourly Fee Cap</t>
  </si>
  <si>
    <t>5% CCS Withholding</t>
  </si>
  <si>
    <t>CCS Paid to Service Provider</t>
  </si>
  <si>
    <t>Payment</t>
  </si>
  <si>
    <t>Withholding</t>
  </si>
  <si>
    <t>Some states do not allow the limitation or exclusion of liability for incidental or consequential damages, so the above limitation may not apply to you.</t>
  </si>
  <si>
    <t>IN NO EVENT SHALL INVESTMENT PROPERTY CALCULATOR OR MR. YUQUAN SHI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t>
  </si>
  <si>
    <t>Limitation of Liability</t>
  </si>
  <si>
    <t>THE SOFTWARE AND ANY RELATED DOCUMENTATION ARE PROVIDED TO YOU "AS IS." INVESTMENT PROPERTY CALCULATOR OR MR. YUQUAN SHI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</si>
  <si>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No Warranties</t>
  </si>
  <si>
    <t>Caution: This calculator is for educational and illustrative purposes only and should not be construed as financial advice. The results are only estimations. Please consult a qualified professional regarding financial decisions.</t>
  </si>
  <si>
    <t>This calculator is intended only for the private use of its customers. Reproduction, resale, or other redistribution of this calculator or any document including or derived from this calculator is not permitted without written permission of Mr. Yuquan Shi.</t>
  </si>
  <si>
    <r>
      <t>Limited Use Policy</t>
    </r>
    <r>
      <rPr>
        <sz val="8"/>
        <rFont val="Arial"/>
        <family val="2"/>
      </rPr>
      <t/>
    </r>
  </si>
  <si>
    <t>© 2008-2018 Patrick Shi</t>
  </si>
  <si>
    <t>Terms of Use</t>
  </si>
  <si>
    <t>Child Care Fees Gap</t>
  </si>
  <si>
    <t>Child Care Cost after EOY Reconciliation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</si>
</sst>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164" formatCode="#,##0_ ;[Red]\-#,##0\ "/>
    <numFmt numFmtId="165" formatCode="&quot;$&quot;#,##0.00"/>
  </numFmts>
  <fonts count="28" x14ac:knownFonts="1">
    <font>
      <sz val="10"/>
      <name val="Arial"/>
      <family val="2"/>
    </font>
    <font>
      <sz val="10"/>
      <name val="Arial"/>
      <family val="2"/>
    </font>
    <font>
      <sz val="8"/>
      <name val="Arial"/>
      <family val="2"/>
    </font>
    <font>
      <sz val="10"/>
      <color indexed="8"/>
      <name val="Arial"/>
      <family val="2"/>
    </font>
    <font>
      <sz val="8"/>
      <color indexed="81"/>
      <name val="Tahoma"/>
      <family val="2"/>
    </font>
    <font>
      <b/>
      <sz val="10"/>
      <name val="Arial"/>
      <family val="2"/>
    </font>
    <font>
      <b/>
      <sz val="18"/>
      <name val="Arial"/>
      <family val="2"/>
    </font>
    <font>
      <sz val="11"/>
      <name val="Arial"/>
      <family val="2"/>
    </font>
    <font>
      <b/>
      <sz val="10"/>
      <color indexed="9"/>
      <name val="Arial"/>
      <family val="2"/>
    </font>
    <font>
      <u/>
      <sz val="8"/>
      <color indexed="12"/>
      <name val="Arial"/>
      <family val="2"/>
    </font>
    <font>
      <u/>
      <sz val="10"/>
      <color indexed="12"/>
      <name val="Tahoma"/>
      <family val="2"/>
    </font>
    <font>
      <sz val="8"/>
      <name val="Arial"/>
      <family val="2"/>
    </font>
    <font>
      <sz val="8"/>
      <color indexed="10"/>
      <name val="Arial"/>
      <family val="2"/>
    </font>
    <font>
      <u/>
      <sz val="10"/>
      <name val="Arial"/>
      <family val="2"/>
    </font>
    <font>
      <b/>
      <sz val="8"/>
      <color indexed="17"/>
      <name val="Tahoma"/>
      <family val="2"/>
    </font>
    <font>
      <b/>
      <sz val="9"/>
      <name val="Arial"/>
      <family val="2"/>
    </font>
    <font>
      <sz val="9"/>
      <name val="Arial"/>
      <family val="2"/>
    </font>
    <font>
      <sz val="8"/>
      <color indexed="12"/>
      <name val="Arial"/>
      <family val="2"/>
    </font>
    <font>
      <sz val="10"/>
      <name val="Arial"/>
      <family val="2"/>
    </font>
    <font>
      <b/>
      <sz val="8"/>
      <color indexed="10"/>
      <name val="Tahoma"/>
      <family val="2"/>
    </font>
    <font>
      <b/>
      <sz val="10"/>
      <color rgb="FF000000"/>
      <name val="Arial"/>
      <family val="2"/>
    </font>
    <font>
      <sz val="10"/>
      <color rgb="FF000000"/>
      <name val="Arial"/>
      <family val="2"/>
    </font>
    <font>
      <b/>
      <sz val="11"/>
      <color rgb="FF111111"/>
      <name val="Calibri"/>
      <family val="2"/>
    </font>
    <font>
      <sz val="11"/>
      <color rgb="FF111111"/>
      <name val="Calibri"/>
      <family val="2"/>
    </font>
    <font>
      <b/>
      <i/>
      <u/>
      <sz val="10"/>
      <name val="Arial"/>
      <family val="2"/>
    </font>
    <font>
      <sz val="10"/>
      <color theme="0"/>
      <name val="Arial"/>
      <family val="2"/>
    </font>
    <font>
      <b/>
      <u/>
      <sz val="8"/>
      <name val="Arial"/>
      <family val="2"/>
    </font>
    <font>
      <u/>
      <sz val="10"/>
      <color indexed="12"/>
      <name val="Arial"/>
      <family val="2"/>
    </font>
  </fonts>
  <fills count="13">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rgb="FFFFFFFF"/>
        <bgColor indexed="64"/>
      </patternFill>
    </fill>
    <fill>
      <patternFill patternType="solid">
        <fgColor rgb="FFF7F9FB"/>
        <bgColor indexed="64"/>
      </patternFill>
    </fill>
    <fill>
      <patternFill patternType="solid">
        <fgColor rgb="FFDCE6FE"/>
        <bgColor indexed="64"/>
      </patternFill>
    </fill>
    <fill>
      <patternFill patternType="solid">
        <fgColor rgb="FFFBFDFF"/>
        <bgColor indexed="64"/>
      </patternFill>
    </fill>
    <fill>
      <patternFill patternType="solid">
        <fgColor rgb="FFFFFF00"/>
        <bgColor indexed="64"/>
      </patternFill>
    </fill>
  </fills>
  <borders count="23">
    <border>
      <left/>
      <right/>
      <top/>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right style="hair">
        <color indexed="22"/>
      </right>
      <top style="hair">
        <color indexed="22"/>
      </top>
      <bottom style="hair">
        <color indexed="22"/>
      </bottom>
      <diagonal/>
    </border>
    <border>
      <left style="hair">
        <color indexed="22"/>
      </left>
      <right/>
      <top/>
      <bottom/>
      <diagonal/>
    </border>
    <border>
      <left/>
      <right style="hair">
        <color indexed="22"/>
      </right>
      <top/>
      <bottom/>
      <diagonal/>
    </border>
    <border>
      <left/>
      <right/>
      <top/>
      <bottom style="hair">
        <color indexed="22"/>
      </bottom>
      <diagonal/>
    </border>
    <border>
      <left/>
      <right style="hair">
        <color indexed="22"/>
      </right>
      <top/>
      <bottom style="hair">
        <color indexed="22"/>
      </bottom>
      <diagonal/>
    </border>
    <border>
      <left style="hair">
        <color indexed="22"/>
      </left>
      <right/>
      <top/>
      <bottom style="hair">
        <color indexed="22"/>
      </bottom>
      <diagonal/>
    </border>
    <border>
      <left/>
      <right/>
      <top style="hair">
        <color indexed="22"/>
      </top>
      <bottom/>
      <diagonal/>
    </border>
    <border>
      <left/>
      <right style="hair">
        <color indexed="22"/>
      </right>
      <top style="hair">
        <color indexed="22"/>
      </top>
      <bottom/>
      <diagonal/>
    </border>
    <border>
      <left style="hair">
        <color indexed="22"/>
      </left>
      <right/>
      <top style="hair">
        <color indexed="22"/>
      </top>
      <bottom/>
      <diagonal/>
    </border>
    <border>
      <left style="hair">
        <color indexed="22"/>
      </left>
      <right style="hair">
        <color indexed="22"/>
      </right>
      <top/>
      <bottom/>
      <diagonal/>
    </border>
    <border>
      <left style="hair">
        <color indexed="22"/>
      </left>
      <right style="hair">
        <color indexed="22"/>
      </right>
      <top/>
      <bottom style="hair">
        <color indexed="22"/>
      </bottom>
      <diagonal/>
    </border>
    <border>
      <left/>
      <right/>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style="medium">
        <color rgb="FF808080"/>
      </right>
      <top/>
      <bottom/>
      <diagonal/>
    </border>
    <border>
      <left style="medium">
        <color rgb="FF808080"/>
      </left>
      <right/>
      <top/>
      <bottom/>
      <diagonal/>
    </border>
    <border>
      <left style="medium">
        <color rgb="FF808080"/>
      </left>
      <right/>
      <top/>
      <bottom style="medium">
        <color rgb="FF808080"/>
      </bottom>
      <diagonal/>
    </border>
    <border>
      <left style="medium">
        <color rgb="FF808080"/>
      </left>
      <right/>
      <top style="medium">
        <color rgb="FF808080"/>
      </top>
      <bottom/>
      <diagonal/>
    </border>
    <border>
      <left/>
      <right/>
      <top style="medium">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81">
    <xf numFmtId="0" fontId="0" fillId="0" borderId="0" xfId="0"/>
    <xf numFmtId="0" fontId="0" fillId="0" borderId="0" xfId="0" applyBorder="1" applyAlignment="1" applyProtection="1">
      <alignment vertical="center"/>
      <protection hidden="1"/>
    </xf>
    <xf numFmtId="0" fontId="1" fillId="0" borderId="0" xfId="0" applyFont="1" applyFill="1" applyBorder="1" applyAlignment="1" applyProtection="1">
      <alignment horizontal="right" vertical="center"/>
      <protection hidden="1"/>
    </xf>
    <xf numFmtId="0" fontId="7" fillId="0" borderId="0" xfId="0" applyFont="1" applyFill="1" applyBorder="1" applyAlignment="1" applyProtection="1">
      <alignment horizontal="right" vertical="center"/>
      <protection hidden="1"/>
    </xf>
    <xf numFmtId="0" fontId="0" fillId="0" borderId="0" xfId="0" applyAlignment="1" applyProtection="1">
      <alignment vertical="center"/>
      <protection hidden="1"/>
    </xf>
    <xf numFmtId="0" fontId="0" fillId="0" borderId="0" xfId="0" applyFont="1" applyAlignment="1" applyProtection="1">
      <alignment vertical="center"/>
      <protection hidden="1"/>
    </xf>
    <xf numFmtId="0" fontId="1" fillId="0" borderId="0" xfId="0" applyFont="1" applyAlignment="1" applyProtection="1">
      <alignment vertical="center"/>
      <protection hidden="1"/>
    </xf>
    <xf numFmtId="0" fontId="1" fillId="0" borderId="0" xfId="0" applyFont="1" applyFill="1" applyBorder="1" applyAlignment="1" applyProtection="1">
      <alignment vertical="center"/>
      <protection hidden="1"/>
    </xf>
    <xf numFmtId="165" fontId="1" fillId="0" borderId="0" xfId="0" applyNumberFormat="1" applyFont="1" applyFill="1" applyBorder="1" applyAlignment="1" applyProtection="1">
      <alignment vertical="center"/>
      <protection hidden="1"/>
    </xf>
    <xf numFmtId="0" fontId="5" fillId="0" borderId="0" xfId="0" applyFont="1" applyAlignment="1" applyProtection="1">
      <alignment vertical="center"/>
      <protection hidden="1"/>
    </xf>
    <xf numFmtId="0" fontId="0" fillId="0" borderId="0" xfId="0" applyAlignment="1" applyProtection="1">
      <alignment horizontal="right" vertical="center"/>
      <protection hidden="1"/>
    </xf>
    <xf numFmtId="0" fontId="5" fillId="0" borderId="0" xfId="0" applyFont="1" applyAlignment="1" applyProtection="1">
      <alignment horizontal="right" vertical="center"/>
      <protection hidden="1"/>
    </xf>
    <xf numFmtId="0" fontId="0" fillId="0" borderId="0" xfId="0" applyFill="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165" fontId="8" fillId="2" borderId="1"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5" fillId="3" borderId="2" xfId="0" applyFont="1"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3" xfId="0" applyFill="1" applyBorder="1" applyAlignment="1" applyProtection="1">
      <alignment horizontal="right" vertical="center"/>
      <protection hidden="1"/>
    </xf>
    <xf numFmtId="0" fontId="0" fillId="3" borderId="4" xfId="0" applyFill="1" applyBorder="1" applyAlignment="1" applyProtection="1">
      <alignment horizontal="right" vertical="center"/>
      <protection hidden="1"/>
    </xf>
    <xf numFmtId="9" fontId="0" fillId="0" borderId="0" xfId="0" applyNumberFormat="1" applyBorder="1" applyAlignment="1" applyProtection="1">
      <alignment horizontal="right" vertical="center"/>
      <protection hidden="1"/>
    </xf>
    <xf numFmtId="0" fontId="0" fillId="0" borderId="6" xfId="0" applyBorder="1" applyAlignment="1" applyProtection="1">
      <alignment horizontal="right" vertical="center"/>
      <protection hidden="1"/>
    </xf>
    <xf numFmtId="8" fontId="0" fillId="0" borderId="0" xfId="0" applyNumberFormat="1" applyBorder="1" applyAlignment="1" applyProtection="1">
      <alignment horizontal="right" vertical="center"/>
      <protection hidden="1"/>
    </xf>
    <xf numFmtId="8" fontId="0" fillId="0" borderId="6" xfId="0" applyNumberFormat="1" applyBorder="1" applyAlignment="1" applyProtection="1">
      <alignment horizontal="right" vertical="center"/>
      <protection hidden="1"/>
    </xf>
    <xf numFmtId="8" fontId="0" fillId="0" borderId="8" xfId="0" applyNumberFormat="1" applyBorder="1" applyAlignment="1" applyProtection="1">
      <alignment horizontal="right" vertical="center"/>
      <protection hidden="1"/>
    </xf>
    <xf numFmtId="0" fontId="0" fillId="0" borderId="0" xfId="0" applyFill="1" applyAlignment="1" applyProtection="1">
      <alignment horizontal="left" vertical="center"/>
      <protection hidden="1"/>
    </xf>
    <xf numFmtId="8" fontId="0" fillId="0" borderId="0" xfId="0" applyNumberFormat="1" applyFill="1" applyAlignment="1" applyProtection="1">
      <alignment horizontal="right" vertical="center"/>
      <protection hidden="1"/>
    </xf>
    <xf numFmtId="0" fontId="0" fillId="0" borderId="5"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13" fillId="0" borderId="12" xfId="0" applyFont="1" applyFill="1" applyBorder="1" applyAlignment="1" applyProtection="1">
      <alignment horizontal="left" vertical="center"/>
      <protection hidden="1"/>
    </xf>
    <xf numFmtId="8" fontId="13" fillId="0" borderId="10" xfId="0" applyNumberFormat="1" applyFont="1" applyFill="1" applyBorder="1" applyAlignment="1" applyProtection="1">
      <alignment horizontal="right" vertical="center"/>
      <protection hidden="1"/>
    </xf>
    <xf numFmtId="0" fontId="13" fillId="0" borderId="5" xfId="0" applyFont="1" applyFill="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13" fillId="0" borderId="6" xfId="0" applyFont="1" applyFill="1" applyBorder="1" applyAlignment="1" applyProtection="1">
      <alignment horizontal="right" vertical="center"/>
      <protection hidden="1"/>
    </xf>
    <xf numFmtId="0" fontId="13" fillId="0" borderId="10" xfId="0" applyFont="1" applyFill="1" applyBorder="1" applyAlignment="1" applyProtection="1">
      <alignment horizontal="right" vertical="center"/>
      <protection hidden="1"/>
    </xf>
    <xf numFmtId="165" fontId="0" fillId="0" borderId="0" xfId="0" applyNumberFormat="1" applyFill="1" applyBorder="1" applyAlignment="1" applyProtection="1">
      <alignment vertical="center"/>
      <protection hidden="1"/>
    </xf>
    <xf numFmtId="8" fontId="0" fillId="0" borderId="0" xfId="0" applyNumberFormat="1" applyFill="1" applyBorder="1" applyAlignment="1" applyProtection="1">
      <alignment vertical="center"/>
      <protection hidden="1"/>
    </xf>
    <xf numFmtId="165" fontId="0" fillId="0" borderId="7" xfId="0" applyNumberFormat="1" applyFill="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0" xfId="0" applyFont="1" applyBorder="1" applyAlignment="1" applyProtection="1">
      <alignment horizontal="right" vertical="center"/>
      <protection hidden="1"/>
    </xf>
    <xf numFmtId="0" fontId="13" fillId="0" borderId="6" xfId="0" applyFont="1" applyBorder="1" applyAlignment="1" applyProtection="1">
      <alignment horizontal="right" vertical="center"/>
      <protection hidden="1"/>
    </xf>
    <xf numFmtId="0" fontId="0" fillId="0" borderId="13" xfId="0" applyBorder="1" applyAlignment="1" applyProtection="1">
      <alignment horizontal="left" vertical="center" indent="1"/>
      <protection hidden="1"/>
    </xf>
    <xf numFmtId="0" fontId="0" fillId="0" borderId="14" xfId="0" applyBorder="1" applyAlignment="1" applyProtection="1">
      <alignment horizontal="left" vertical="center" indent="1"/>
      <protection hidden="1"/>
    </xf>
    <xf numFmtId="8" fontId="13" fillId="0" borderId="11" xfId="0" applyNumberFormat="1" applyFont="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0" xfId="0" applyFont="1" applyAlignment="1" applyProtection="1">
      <alignment vertical="center"/>
      <protection hidden="1"/>
    </xf>
    <xf numFmtId="164" fontId="3" fillId="4" borderId="1" xfId="0" applyNumberFormat="1" applyFont="1" applyFill="1" applyBorder="1" applyAlignment="1" applyProtection="1">
      <alignment horizontal="right" vertical="center"/>
      <protection locked="0" hidden="1"/>
    </xf>
    <xf numFmtId="8" fontId="3" fillId="4" borderId="1" xfId="0" applyNumberFormat="1" applyFont="1" applyFill="1" applyBorder="1" applyAlignment="1" applyProtection="1">
      <alignment vertical="center"/>
      <protection locked="0" hidden="1"/>
    </xf>
    <xf numFmtId="0" fontId="0" fillId="4" borderId="14" xfId="0" applyFill="1" applyBorder="1" applyAlignment="1" applyProtection="1">
      <alignment vertical="center"/>
      <protection locked="0" hidden="1"/>
    </xf>
    <xf numFmtId="0" fontId="0" fillId="4" borderId="1" xfId="0" applyFill="1" applyBorder="1" applyAlignment="1" applyProtection="1">
      <alignment vertical="center"/>
      <protection locked="0" hidden="1"/>
    </xf>
    <xf numFmtId="165" fontId="0" fillId="4" borderId="1" xfId="0" applyNumberFormat="1" applyFill="1" applyBorder="1" applyAlignment="1" applyProtection="1">
      <alignment vertical="center"/>
      <protection locked="0" hidden="1"/>
    </xf>
    <xf numFmtId="0" fontId="6" fillId="5" borderId="15" xfId="0" applyFont="1" applyFill="1" applyBorder="1" applyAlignment="1" applyProtection="1">
      <alignment vertical="center"/>
      <protection hidden="1"/>
    </xf>
    <xf numFmtId="0" fontId="0" fillId="5" borderId="15" xfId="0" applyFont="1" applyFill="1" applyBorder="1" applyAlignment="1" applyProtection="1">
      <alignment vertical="center"/>
      <protection hidden="1"/>
    </xf>
    <xf numFmtId="0" fontId="7" fillId="5" borderId="15" xfId="0" applyFont="1" applyFill="1" applyBorder="1" applyAlignment="1" applyProtection="1">
      <alignment horizontal="right" vertical="center"/>
      <protection hidden="1"/>
    </xf>
    <xf numFmtId="0" fontId="1" fillId="5" borderId="0" xfId="0" applyFont="1" applyFill="1" applyBorder="1" applyAlignment="1" applyProtection="1">
      <alignment vertical="center"/>
      <protection hidden="1"/>
    </xf>
    <xf numFmtId="0" fontId="1" fillId="5" borderId="15" xfId="0" applyFont="1" applyFill="1" applyBorder="1" applyAlignment="1" applyProtection="1">
      <alignment vertical="center"/>
      <protection hidden="1"/>
    </xf>
    <xf numFmtId="165" fontId="1" fillId="5" borderId="15" xfId="0" applyNumberFormat="1" applyFont="1" applyFill="1" applyBorder="1" applyAlignment="1" applyProtection="1">
      <alignment vertical="center"/>
      <protection hidden="1"/>
    </xf>
    <xf numFmtId="0" fontId="1" fillId="5" borderId="15" xfId="0" applyFont="1" applyFill="1" applyBorder="1" applyAlignment="1" applyProtection="1">
      <alignment horizontal="right" vertical="center"/>
      <protection hidden="1"/>
    </xf>
    <xf numFmtId="0" fontId="15" fillId="5" borderId="15" xfId="0" applyFont="1" applyFill="1" applyBorder="1" applyAlignment="1" applyProtection="1">
      <alignment horizontal="right" vertical="center"/>
      <protection hidden="1"/>
    </xf>
    <xf numFmtId="0" fontId="2" fillId="5" borderId="0" xfId="0" applyFont="1" applyFill="1" applyBorder="1" applyAlignment="1" applyProtection="1">
      <alignment vertical="center"/>
      <protection hidden="1"/>
    </xf>
    <xf numFmtId="0" fontId="11" fillId="5" borderId="0" xfId="0" applyFont="1" applyFill="1" applyBorder="1" applyAlignment="1" applyProtection="1">
      <alignment horizontal="right" vertical="center"/>
      <protection hidden="1"/>
    </xf>
    <xf numFmtId="0" fontId="17" fillId="5" borderId="0" xfId="1" applyFont="1" applyFill="1" applyBorder="1" applyAlignment="1" applyProtection="1">
      <alignment horizontal="left" vertical="center"/>
      <protection hidden="1"/>
    </xf>
    <xf numFmtId="0" fontId="2" fillId="5" borderId="0" xfId="0" applyFont="1" applyFill="1" applyBorder="1" applyAlignment="1" applyProtection="1">
      <alignment horizontal="left" vertical="center"/>
      <protection hidden="1"/>
    </xf>
    <xf numFmtId="0" fontId="2" fillId="5" borderId="0" xfId="0" applyFont="1" applyFill="1" applyBorder="1" applyAlignment="1" applyProtection="1">
      <alignment horizontal="right" vertical="center"/>
      <protection hidden="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vertical="center"/>
    </xf>
    <xf numFmtId="165" fontId="0" fillId="6" borderId="1" xfId="0" applyNumberFormat="1" applyFill="1" applyBorder="1" applyAlignment="1">
      <alignment vertical="center"/>
    </xf>
    <xf numFmtId="0" fontId="0" fillId="0" borderId="0" xfId="0" applyAlignment="1">
      <alignment vertical="center"/>
    </xf>
    <xf numFmtId="165" fontId="0" fillId="0" borderId="0" xfId="0" applyNumberFormat="1" applyAlignment="1">
      <alignment vertical="center"/>
    </xf>
    <xf numFmtId="0" fontId="5" fillId="0" borderId="0" xfId="0" applyFont="1" applyAlignment="1">
      <alignment vertical="center"/>
    </xf>
    <xf numFmtId="165" fontId="5" fillId="0" borderId="0" xfId="0" applyNumberFormat="1" applyFont="1" applyAlignment="1">
      <alignment vertical="center"/>
    </xf>
    <xf numFmtId="0" fontId="18" fillId="0" borderId="0" xfId="0" applyFont="1" applyAlignment="1">
      <alignment vertical="center"/>
    </xf>
    <xf numFmtId="8" fontId="3" fillId="7" borderId="1" xfId="0" applyNumberFormat="1" applyFont="1" applyFill="1" applyBorder="1" applyAlignment="1" applyProtection="1">
      <alignment horizontal="right" vertical="center"/>
      <protection locked="0" hidden="1"/>
    </xf>
    <xf numFmtId="0" fontId="12" fillId="0" borderId="3" xfId="0" applyFont="1" applyFill="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3" xfId="0" applyFont="1" applyBorder="1" applyAlignment="1" applyProtection="1">
      <alignment vertical="center"/>
      <protection hidden="1"/>
    </xf>
    <xf numFmtId="0" fontId="12" fillId="0" borderId="0" xfId="0" applyFont="1" applyAlignment="1" applyProtection="1">
      <alignment horizontal="left" vertical="center" indent="1"/>
      <protection hidden="1"/>
    </xf>
    <xf numFmtId="0" fontId="0" fillId="0" borderId="0" xfId="0" applyAlignment="1" applyProtection="1">
      <alignment vertical="center" wrapText="1"/>
      <protection hidden="1"/>
    </xf>
    <xf numFmtId="0" fontId="0" fillId="0" borderId="0" xfId="0" applyAlignment="1">
      <alignment vertical="center" wrapText="1"/>
    </xf>
    <xf numFmtId="0" fontId="20" fillId="8" borderId="0" xfId="0" applyFont="1" applyFill="1" applyBorder="1" applyAlignment="1">
      <alignment horizontal="center" vertical="center" wrapText="1"/>
    </xf>
    <xf numFmtId="0" fontId="10" fillId="8" borderId="0" xfId="1" applyFill="1" applyBorder="1" applyAlignment="1" applyProtection="1">
      <alignment horizontal="left" vertical="center" wrapText="1"/>
    </xf>
    <xf numFmtId="0" fontId="21" fillId="8" borderId="0" xfId="0" applyFont="1" applyFill="1" applyBorder="1" applyAlignment="1">
      <alignment horizontal="left" vertical="center" wrapText="1"/>
    </xf>
    <xf numFmtId="0" fontId="0" fillId="0" borderId="0" xfId="0" applyAlignment="1" applyProtection="1">
      <alignment horizontal="right" vertical="center" wrapText="1"/>
      <protection hidden="1"/>
    </xf>
    <xf numFmtId="0" fontId="0" fillId="0" borderId="0" xfId="0" applyFill="1" applyBorder="1" applyAlignment="1" applyProtection="1">
      <alignment vertical="center" wrapText="1"/>
      <protection hidden="1"/>
    </xf>
    <xf numFmtId="3" fontId="0" fillId="4" borderId="1" xfId="0" applyNumberFormat="1" applyFill="1" applyBorder="1" applyAlignment="1" applyProtection="1">
      <alignment vertical="center" wrapText="1"/>
      <protection locked="0"/>
    </xf>
    <xf numFmtId="165" fontId="0" fillId="4" borderId="1" xfId="0" applyNumberFormat="1" applyFill="1" applyBorder="1" applyAlignment="1" applyProtection="1">
      <alignment vertical="center" wrapText="1"/>
      <protection locked="0"/>
    </xf>
    <xf numFmtId="0" fontId="10" fillId="9" borderId="16" xfId="1" applyFill="1" applyBorder="1" applyAlignment="1" applyProtection="1">
      <alignment horizontal="left" vertical="top" wrapText="1"/>
    </xf>
    <xf numFmtId="0" fontId="10" fillId="0" borderId="0" xfId="1" applyAlignment="1" applyProtection="1">
      <alignment vertical="center" wrapText="1"/>
    </xf>
    <xf numFmtId="0" fontId="23" fillId="9" borderId="16" xfId="0" applyFont="1" applyFill="1" applyBorder="1" applyAlignment="1">
      <alignment horizontal="left" vertical="top" wrapText="1"/>
    </xf>
    <xf numFmtId="0" fontId="23" fillId="9" borderId="17" xfId="0" applyFont="1" applyFill="1" applyBorder="1" applyAlignment="1">
      <alignment horizontal="left" vertical="top" wrapText="1"/>
    </xf>
    <xf numFmtId="0" fontId="23" fillId="11" borderId="16" xfId="0" applyFont="1" applyFill="1" applyBorder="1" applyAlignment="1">
      <alignment horizontal="left" vertical="top" wrapText="1"/>
    </xf>
    <xf numFmtId="0" fontId="23" fillId="11" borderId="18" xfId="0" applyFont="1" applyFill="1" applyBorder="1" applyAlignment="1">
      <alignment horizontal="left" vertical="top" wrapText="1"/>
    </xf>
    <xf numFmtId="0" fontId="23" fillId="11" borderId="17" xfId="0" applyFont="1" applyFill="1" applyBorder="1" applyAlignment="1">
      <alignment horizontal="left" vertical="top" wrapText="1"/>
    </xf>
    <xf numFmtId="0" fontId="23" fillId="9" borderId="18" xfId="0" applyFont="1" applyFill="1" applyBorder="1" applyAlignment="1">
      <alignment horizontal="left" vertical="top" wrapText="1"/>
    </xf>
    <xf numFmtId="6" fontId="0" fillId="0" borderId="0" xfId="0" applyNumberFormat="1" applyAlignment="1" applyProtection="1">
      <alignment vertical="center"/>
      <protection hidden="1"/>
    </xf>
    <xf numFmtId="0" fontId="22" fillId="10" borderId="16" xfId="0" applyFont="1" applyFill="1" applyBorder="1" applyAlignment="1">
      <alignment horizontal="left" vertical="top" wrapText="1"/>
    </xf>
    <xf numFmtId="0" fontId="22" fillId="10" borderId="21" xfId="0" applyFont="1" applyFill="1" applyBorder="1" applyAlignment="1">
      <alignment horizontal="left" vertical="top" wrapTex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6" fontId="23" fillId="0" borderId="0" xfId="0" applyNumberFormat="1" applyFont="1" applyFill="1" applyBorder="1" applyAlignment="1">
      <alignment horizontal="left" vertical="top" wrapText="1"/>
    </xf>
    <xf numFmtId="0" fontId="23" fillId="9" borderId="21" xfId="0" applyFont="1" applyFill="1" applyBorder="1" applyAlignment="1">
      <alignment horizontal="left" vertical="top" wrapText="1"/>
    </xf>
    <xf numFmtId="0" fontId="23" fillId="9" borderId="20" xfId="0" applyFont="1" applyFill="1" applyBorder="1" applyAlignment="1">
      <alignment horizontal="left" vertical="top" wrapText="1"/>
    </xf>
    <xf numFmtId="0" fontId="23" fillId="11" borderId="21" xfId="0" applyFont="1" applyFill="1" applyBorder="1" applyAlignment="1">
      <alignment horizontal="left" vertical="top" wrapText="1"/>
    </xf>
    <xf numFmtId="0" fontId="23" fillId="11" borderId="19" xfId="0" applyFont="1" applyFill="1" applyBorder="1" applyAlignment="1">
      <alignment horizontal="left" vertical="top" wrapText="1"/>
    </xf>
    <xf numFmtId="0" fontId="23" fillId="11" borderId="20" xfId="0" applyFont="1" applyFill="1" applyBorder="1" applyAlignment="1">
      <alignment horizontal="left" vertical="top" wrapText="1"/>
    </xf>
    <xf numFmtId="0" fontId="23" fillId="9" borderId="19" xfId="0" applyFont="1" applyFill="1" applyBorder="1" applyAlignment="1">
      <alignment horizontal="left" vertical="top" wrapText="1"/>
    </xf>
    <xf numFmtId="1" fontId="0" fillId="6" borderId="1" xfId="0" applyNumberFormat="1" applyFill="1" applyBorder="1" applyAlignment="1">
      <alignment vertical="center"/>
    </xf>
    <xf numFmtId="9" fontId="0" fillId="0" borderId="0" xfId="0" applyNumberFormat="1" applyAlignment="1">
      <alignment vertical="center"/>
    </xf>
    <xf numFmtId="9" fontId="5" fillId="0" borderId="0" xfId="0" applyNumberFormat="1" applyFont="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horizontal="left" vertical="center"/>
      <protection hidden="1"/>
    </xf>
    <xf numFmtId="0" fontId="0" fillId="0" borderId="0" xfId="0" applyBorder="1" applyAlignment="1"/>
    <xf numFmtId="9" fontId="1" fillId="0" borderId="1" xfId="0" applyNumberFormat="1" applyFont="1" applyFill="1" applyBorder="1" applyAlignment="1" applyProtection="1">
      <alignment vertical="center"/>
    </xf>
    <xf numFmtId="3" fontId="0" fillId="0" borderId="0" xfId="0" applyNumberFormat="1" applyAlignment="1" applyProtection="1">
      <alignment horizontal="right" vertical="center"/>
      <protection hidden="1"/>
    </xf>
    <xf numFmtId="0" fontId="9" fillId="5" borderId="0" xfId="1" applyFont="1" applyFill="1" applyBorder="1" applyAlignment="1" applyProtection="1">
      <alignment vertical="center"/>
      <protection hidden="1"/>
    </xf>
    <xf numFmtId="0" fontId="24" fillId="0" borderId="0" xfId="0" applyFont="1" applyAlignment="1">
      <alignment vertical="center"/>
    </xf>
    <xf numFmtId="0" fontId="24" fillId="0" borderId="0" xfId="0" applyFont="1" applyAlignment="1">
      <alignment horizontal="right" vertical="center"/>
    </xf>
    <xf numFmtId="165" fontId="24" fillId="0" borderId="0" xfId="0" applyNumberFormat="1" applyFont="1" applyAlignment="1">
      <alignment horizontal="right" vertical="center"/>
    </xf>
    <xf numFmtId="165" fontId="0" fillId="4" borderId="14" xfId="0" applyNumberFormat="1" applyFill="1" applyBorder="1" applyAlignment="1" applyProtection="1">
      <alignment vertical="center"/>
      <protection locked="0" hidden="1"/>
    </xf>
    <xf numFmtId="165" fontId="0" fillId="0" borderId="14" xfId="0" applyNumberFormat="1" applyFill="1" applyBorder="1" applyAlignment="1" applyProtection="1">
      <alignment vertical="center"/>
      <protection hidden="1"/>
    </xf>
    <xf numFmtId="9" fontId="0" fillId="0" borderId="6" xfId="0" applyNumberFormat="1" applyBorder="1" applyAlignment="1" applyProtection="1">
      <alignment horizontal="right" vertical="center"/>
      <protection hidden="1"/>
    </xf>
    <xf numFmtId="0" fontId="0" fillId="3" borderId="0" xfId="0" applyFill="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1" fillId="0" borderId="0" xfId="0" applyFont="1" applyBorder="1" applyAlignment="1">
      <alignment horizontal="right" vertical="center" wrapText="1"/>
    </xf>
    <xf numFmtId="8" fontId="13" fillId="0" borderId="0" xfId="0" applyNumberFormat="1" applyFont="1" applyBorder="1" applyAlignment="1" applyProtection="1">
      <alignment horizontal="right" vertical="center"/>
      <protection hidden="1"/>
    </xf>
    <xf numFmtId="0" fontId="0" fillId="0" borderId="0" xfId="0" applyBorder="1" applyAlignment="1">
      <alignment horizontal="right" vertical="center" wrapText="1"/>
    </xf>
    <xf numFmtId="0" fontId="0" fillId="0" borderId="0" xfId="0" applyBorder="1" applyAlignment="1" applyProtection="1">
      <alignment horizontal="left" vertical="center" wrapText="1"/>
      <protection locked="0"/>
    </xf>
    <xf numFmtId="165" fontId="0" fillId="0" borderId="1" xfId="0" applyNumberFormat="1" applyFill="1" applyBorder="1" applyAlignment="1" applyProtection="1">
      <alignment vertical="center"/>
      <protection hidden="1"/>
    </xf>
    <xf numFmtId="9" fontId="0" fillId="0" borderId="5" xfId="0" applyNumberFormat="1" applyFont="1" applyFill="1" applyBorder="1" applyAlignment="1" applyProtection="1">
      <alignment horizontal="right" vertical="center"/>
      <protection hidden="1"/>
    </xf>
    <xf numFmtId="0" fontId="1" fillId="0" borderId="6" xfId="0" applyFont="1" applyBorder="1" applyAlignment="1">
      <alignment horizontal="right" vertical="center"/>
    </xf>
    <xf numFmtId="3" fontId="0" fillId="0" borderId="14" xfId="0" applyNumberFormat="1" applyFill="1" applyBorder="1" applyAlignment="1" applyProtection="1">
      <alignment vertical="center"/>
      <protection hidden="1"/>
    </xf>
    <xf numFmtId="3" fontId="0" fillId="4" borderId="14" xfId="0" applyNumberFormat="1" applyFill="1" applyBorder="1" applyAlignment="1" applyProtection="1">
      <alignment vertical="center"/>
      <protection locked="0" hidden="1"/>
    </xf>
    <xf numFmtId="3" fontId="0" fillId="0" borderId="1" xfId="0" applyNumberFormat="1" applyFill="1" applyBorder="1" applyAlignment="1" applyProtection="1">
      <alignment vertical="center"/>
      <protection hidden="1"/>
    </xf>
    <xf numFmtId="3" fontId="0" fillId="4" borderId="1" xfId="0" applyNumberFormat="1" applyFill="1" applyBorder="1" applyAlignment="1" applyProtection="1">
      <alignment vertical="center"/>
      <protection locked="0" hidden="1"/>
    </xf>
    <xf numFmtId="0" fontId="0" fillId="0" borderId="1" xfId="0" applyFill="1" applyBorder="1" applyAlignment="1" applyProtection="1">
      <alignment vertical="center"/>
      <protection hidden="1"/>
    </xf>
    <xf numFmtId="8" fontId="0" fillId="0" borderId="6" xfId="0" applyNumberFormat="1" applyBorder="1" applyAlignment="1" applyProtection="1">
      <alignment horizontal="right" vertical="center"/>
      <protection locked="0" hidden="1"/>
    </xf>
    <xf numFmtId="165" fontId="0" fillId="0" borderId="6" xfId="0" applyNumberFormat="1" applyBorder="1" applyAlignment="1" applyProtection="1">
      <alignment horizontal="right" vertical="center"/>
      <protection hidden="1"/>
    </xf>
    <xf numFmtId="0" fontId="25" fillId="0" borderId="0" xfId="0" applyFont="1" applyAlignment="1" applyProtection="1">
      <alignment horizontal="left" vertical="center" indent="1"/>
      <protection hidden="1"/>
    </xf>
    <xf numFmtId="9" fontId="0" fillId="12" borderId="0" xfId="0" applyNumberFormat="1" applyFill="1" applyAlignment="1" applyProtection="1">
      <alignment vertical="center"/>
      <protection locked="0"/>
    </xf>
    <xf numFmtId="0" fontId="0" fillId="12" borderId="0" xfId="0" applyFill="1" applyAlignment="1" applyProtection="1">
      <alignment vertical="center"/>
      <protection locked="0"/>
    </xf>
    <xf numFmtId="8" fontId="0" fillId="12" borderId="0" xfId="0" applyNumberFormat="1" applyFill="1" applyAlignment="1" applyProtection="1">
      <alignment vertical="center"/>
      <protection locked="0"/>
    </xf>
    <xf numFmtId="165" fontId="0" fillId="12" borderId="0" xfId="0" applyNumberFormat="1" applyFill="1" applyAlignment="1" applyProtection="1">
      <alignment vertical="center"/>
      <protection locked="0"/>
    </xf>
    <xf numFmtId="0" fontId="0" fillId="0" borderId="0" xfId="0" applyProtection="1">
      <protection hidden="1"/>
    </xf>
    <xf numFmtId="8" fontId="0" fillId="0" borderId="0" xfId="0" applyNumberFormat="1" applyProtection="1">
      <protection hidden="1"/>
    </xf>
    <xf numFmtId="0" fontId="0" fillId="5" borderId="0" xfId="0" applyFill="1" applyProtection="1">
      <protection hidden="1"/>
    </xf>
    <xf numFmtId="0" fontId="0" fillId="0" borderId="0" xfId="0" applyBorder="1" applyProtection="1">
      <protection hidden="1"/>
    </xf>
    <xf numFmtId="0" fontId="0" fillId="0" borderId="0" xfId="0" applyFill="1" applyBorder="1" applyAlignment="1" applyProtection="1">
      <alignment wrapText="1"/>
      <protection hidden="1"/>
    </xf>
    <xf numFmtId="0" fontId="0" fillId="0" borderId="0" xfId="0" applyBorder="1" applyAlignment="1" applyProtection="1">
      <protection hidden="1"/>
    </xf>
    <xf numFmtId="0" fontId="26" fillId="0" borderId="0" xfId="0" applyFont="1" applyBorder="1" applyAlignment="1" applyProtection="1">
      <protection hidden="1"/>
    </xf>
    <xf numFmtId="0" fontId="2" fillId="0" borderId="0" xfId="0" applyFont="1" applyBorder="1" applyAlignment="1" applyProtection="1">
      <protection hidden="1"/>
    </xf>
    <xf numFmtId="0" fontId="26" fillId="0" borderId="0" xfId="0" applyFont="1" applyBorder="1" applyAlignment="1" applyProtection="1">
      <alignment vertical="top"/>
      <protection hidden="1"/>
    </xf>
    <xf numFmtId="165" fontId="27" fillId="0" borderId="0" xfId="1" applyNumberFormat="1" applyFont="1" applyBorder="1" applyAlignment="1" applyProtection="1">
      <alignment horizontal="right" vertical="center"/>
      <protection hidden="1"/>
    </xf>
    <xf numFmtId="165" fontId="9" fillId="0" borderId="0" xfId="1" applyNumberFormat="1" applyFont="1" applyBorder="1" applyAlignment="1" applyProtection="1">
      <alignment horizontal="left" vertical="center"/>
      <protection hidden="1"/>
    </xf>
    <xf numFmtId="0" fontId="0" fillId="5" borderId="0" xfId="0" applyFont="1" applyFill="1" applyAlignment="1" applyProtection="1">
      <alignment vertical="center"/>
      <protection hidden="1"/>
    </xf>
    <xf numFmtId="0" fontId="7" fillId="5" borderId="0" xfId="0" applyFont="1" applyFill="1" applyBorder="1" applyAlignment="1" applyProtection="1">
      <alignment horizontal="right" vertical="center"/>
      <protection hidden="1"/>
    </xf>
    <xf numFmtId="0" fontId="0" fillId="5" borderId="15" xfId="0" applyFont="1" applyFill="1" applyBorder="1" applyAlignment="1" applyProtection="1">
      <alignment horizontal="right" vertical="center"/>
      <protection hidden="1"/>
    </xf>
    <xf numFmtId="165" fontId="0" fillId="5" borderId="15" xfId="0" applyNumberFormat="1" applyFont="1" applyFill="1" applyBorder="1" applyAlignment="1" applyProtection="1">
      <alignment vertical="center"/>
      <protection hidden="1"/>
    </xf>
    <xf numFmtId="165" fontId="1" fillId="0" borderId="0" xfId="0" applyNumberFormat="1" applyFont="1" applyBorder="1" applyAlignment="1" applyProtection="1">
      <alignment vertical="center"/>
      <protection hidden="1"/>
    </xf>
    <xf numFmtId="0" fontId="1" fillId="0" borderId="0" xfId="0" applyFont="1" applyBorder="1" applyAlignment="1" applyProtection="1">
      <alignment vertical="center"/>
      <protection hidden="1"/>
    </xf>
    <xf numFmtId="0" fontId="0" fillId="5" borderId="0" xfId="0" applyFill="1" applyAlignment="1" applyProtection="1">
      <alignment vertical="center"/>
      <protection hidden="1"/>
    </xf>
    <xf numFmtId="0" fontId="0" fillId="0" borderId="0" xfId="0" applyFont="1" applyAlignment="1" applyProtection="1">
      <alignment horizontal="left" vertical="center" indent="1"/>
      <protection hidden="1"/>
    </xf>
    <xf numFmtId="0" fontId="9" fillId="5" borderId="0" xfId="1" applyFont="1" applyFill="1" applyBorder="1" applyAlignment="1" applyProtection="1">
      <alignment vertical="center" wrapText="1"/>
      <protection hidden="1"/>
    </xf>
    <xf numFmtId="0" fontId="11" fillId="5" borderId="0" xfId="0" applyFont="1" applyFill="1" applyBorder="1" applyAlignment="1" applyProtection="1">
      <alignment vertical="center" wrapText="1"/>
      <protection hidden="1"/>
    </xf>
    <xf numFmtId="0" fontId="2" fillId="5" borderId="0" xfId="0" applyFont="1" applyFill="1" applyBorder="1" applyAlignment="1" applyProtection="1">
      <alignment horizontal="right" vertical="center" wrapText="1"/>
      <protection hidden="1"/>
    </xf>
    <xf numFmtId="9" fontId="0" fillId="0" borderId="5" xfId="0" applyNumberFormat="1" applyFont="1" applyFill="1" applyBorder="1" applyAlignment="1" applyProtection="1">
      <alignment horizontal="right" vertical="center" wrapText="1"/>
      <protection hidden="1"/>
    </xf>
    <xf numFmtId="0" fontId="1" fillId="0" borderId="6" xfId="0" applyFont="1" applyBorder="1" applyAlignment="1">
      <alignment horizontal="right" vertical="center" wrapText="1"/>
    </xf>
    <xf numFmtId="9" fontId="0" fillId="0" borderId="5" xfId="0" applyNumberFormat="1" applyBorder="1" applyAlignment="1" applyProtection="1">
      <alignment horizontal="right" vertical="center" wrapText="1"/>
      <protection hidden="1"/>
    </xf>
    <xf numFmtId="0" fontId="0" fillId="0" borderId="6" xfId="0" applyBorder="1" applyAlignment="1">
      <alignment horizontal="right" vertical="center" wrapText="1"/>
    </xf>
    <xf numFmtId="165" fontId="0" fillId="0" borderId="5" xfId="0" applyNumberFormat="1" applyBorder="1" applyAlignment="1" applyProtection="1">
      <alignment horizontal="right" vertical="center" wrapText="1"/>
      <protection hidden="1"/>
    </xf>
    <xf numFmtId="165" fontId="0" fillId="0" borderId="6" xfId="0" applyNumberFormat="1" applyBorder="1" applyAlignment="1">
      <alignment horizontal="right" vertical="center" wrapText="1"/>
    </xf>
    <xf numFmtId="9" fontId="0" fillId="0" borderId="5" xfId="0" applyNumberFormat="1" applyFill="1" applyBorder="1" applyAlignment="1" applyProtection="1">
      <alignment horizontal="right" vertical="center" wrapText="1"/>
      <protection hidden="1"/>
    </xf>
    <xf numFmtId="0" fontId="9" fillId="5" borderId="22" xfId="1" applyFont="1" applyFill="1" applyBorder="1" applyAlignment="1" applyProtection="1">
      <alignment vertical="center"/>
      <protection hidden="1"/>
    </xf>
    <xf numFmtId="0" fontId="0" fillId="0" borderId="22" xfId="0" applyBorder="1" applyAlignment="1">
      <alignment vertical="center"/>
    </xf>
    <xf numFmtId="0" fontId="2" fillId="0" borderId="0" xfId="0" applyFont="1" applyBorder="1" applyAlignment="1" applyProtection="1">
      <alignment vertical="center" wrapText="1"/>
      <protection hidden="1"/>
    </xf>
    <xf numFmtId="0" fontId="0" fillId="0" borderId="0" xfId="0"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0" fillId="0" borderId="0" xfId="0" applyBorder="1" applyAlignment="1" applyProtection="1">
      <alignment vertical="center" wrapText="1"/>
      <protection hidden="1"/>
    </xf>
    <xf numFmtId="0" fontId="12" fillId="0" borderId="0" xfId="0" applyFont="1" applyBorder="1" applyAlignment="1" applyProtection="1">
      <alignment vertical="center" wrapText="1"/>
      <protection hidden="1"/>
    </xf>
    <xf numFmtId="0" fontId="13" fillId="0" borderId="13" xfId="0" applyFont="1" applyFill="1" applyBorder="1" applyAlignment="1" applyProtection="1">
      <alignment vertical="center"/>
      <protection hidden="1"/>
    </xf>
  </cellXfs>
  <cellStyles count="2">
    <cellStyle name="Hyperlink" xfId="1" builtinId="8"/>
    <cellStyle name="Normal" xfId="0" builtinId="0"/>
  </cellStyles>
  <dxfs count="72">
    <dxf>
      <fill>
        <patternFill>
          <bgColor rgb="FFFF000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9"/>
      </font>
      <fill>
        <patternFill patternType="none">
          <bgColor indexed="65"/>
        </patternFill>
      </fill>
      <border>
        <left/>
        <right/>
        <top/>
        <bottom/>
      </border>
    </dxf>
    <dxf>
      <font>
        <color theme="0"/>
      </font>
      <fill>
        <patternFill>
          <bgColor theme="0"/>
        </patternFill>
      </fill>
      <border>
        <left/>
        <right/>
        <top/>
        <bottom/>
      </border>
    </dxf>
    <dxf>
      <font>
        <condense val="0"/>
        <extend val="0"/>
        <color indexed="9"/>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27" growShrinkType="overwriteClear" adjustColumnWidth="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7" growShrinkType="overwriteClear" fillFormulas="1" adjustColumnWidth="0"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20" growShrinkType="overwriteClear" fillFormulas="1"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guides.dss.gov.au/family-assistance-guide/1/1/m/27" TargetMode="External"/><Relationship Id="rId6" Type="http://schemas.openxmlformats.org/officeDocument/2006/relationships/queryTable" Target="../queryTables/queryTable3.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investmentpropertycalculator.com.a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vestmentpropertycalculator.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78"/>
  <sheetViews>
    <sheetView showGridLines="0" tabSelected="1" workbookViewId="0">
      <pane ySplit="10" topLeftCell="A11" activePane="bottomLeft" state="frozen"/>
      <selection pane="bottomLeft"/>
    </sheetView>
  </sheetViews>
  <sheetFormatPr defaultColWidth="0" defaultRowHeight="0" customHeight="1" zeroHeight="1" x14ac:dyDescent="0.2"/>
  <cols>
    <col min="1" max="2" width="2.7109375" style="4" customWidth="1"/>
    <col min="3" max="3" width="38.7109375" style="4" customWidth="1"/>
    <col min="4" max="4" width="21.7109375" style="4" customWidth="1"/>
    <col min="5" max="6" width="16.7109375" style="10" customWidth="1"/>
    <col min="7" max="7" width="28.28515625" style="10" hidden="1" customWidth="1"/>
    <col min="8" max="8" width="9.7109375" style="4" customWidth="1"/>
    <col min="9" max="9" width="38.7109375" style="4" customWidth="1"/>
    <col min="10" max="10" width="21.7109375" style="4" customWidth="1"/>
    <col min="11" max="12" width="16.7109375" style="10" customWidth="1"/>
    <col min="13" max="13" width="28.28515625" style="10" hidden="1" customWidth="1"/>
    <col min="14" max="15" width="2.7109375" style="4" customWidth="1"/>
    <col min="16" max="21" width="9.140625" style="12" hidden="1" customWidth="1"/>
    <col min="22" max="16384" width="9.140625" style="4" hidden="1"/>
  </cols>
  <sheetData>
    <row r="1" spans="1:21" s="5" customFormat="1" ht="32.1" customHeight="1" thickBot="1" x14ac:dyDescent="0.25">
      <c r="A1" s="51" t="s">
        <v>95</v>
      </c>
      <c r="B1" s="52"/>
      <c r="C1" s="55"/>
      <c r="D1" s="56"/>
      <c r="E1" s="57"/>
      <c r="F1" s="57"/>
      <c r="G1" s="57"/>
      <c r="H1" s="57"/>
      <c r="I1" s="53"/>
      <c r="J1" s="53"/>
      <c r="K1" s="53"/>
      <c r="L1" s="53"/>
      <c r="M1" s="53"/>
      <c r="N1" s="53"/>
      <c r="O1" s="58" t="s">
        <v>27</v>
      </c>
      <c r="P1" s="3"/>
      <c r="Q1" s="3"/>
      <c r="R1" s="3"/>
      <c r="S1" s="3"/>
      <c r="T1" s="3"/>
      <c r="U1" s="3"/>
    </row>
    <row r="2" spans="1:21" s="45" customFormat="1" ht="15.95" customHeight="1" x14ac:dyDescent="0.2">
      <c r="A2" s="59"/>
      <c r="B2" s="163" t="s">
        <v>7</v>
      </c>
      <c r="C2" s="164"/>
      <c r="D2" s="164"/>
      <c r="E2" s="60"/>
      <c r="F2" s="61"/>
      <c r="G2" s="61"/>
      <c r="H2" s="62"/>
      <c r="I2" s="63"/>
      <c r="J2" s="63"/>
      <c r="K2" s="63"/>
      <c r="L2" s="165" t="str">
        <f ca="1">"© 2008-"&amp;YEAR(TODAY())&amp;" Patrick Shi"</f>
        <v>© 2008-2018 Patrick Shi</v>
      </c>
      <c r="M2" s="165"/>
      <c r="N2" s="165"/>
      <c r="O2" s="63"/>
      <c r="P2" s="44"/>
      <c r="Q2" s="44"/>
      <c r="R2" s="44"/>
      <c r="S2" s="44"/>
      <c r="T2" s="44"/>
      <c r="U2" s="44"/>
    </row>
    <row r="3" spans="1:21" s="6" customFormat="1" ht="15.95" customHeight="1" x14ac:dyDescent="0.2">
      <c r="A3" s="54"/>
      <c r="B3" s="7"/>
      <c r="C3" s="7"/>
      <c r="D3" s="8"/>
      <c r="E3" s="2"/>
      <c r="F3" s="2"/>
      <c r="G3" s="2"/>
      <c r="H3" s="2"/>
      <c r="I3" s="2"/>
      <c r="J3" s="2"/>
      <c r="K3" s="2"/>
      <c r="L3" s="2"/>
      <c r="M3" s="2"/>
      <c r="N3" s="2"/>
      <c r="O3" s="54"/>
      <c r="P3" s="2"/>
      <c r="Q3" s="2"/>
      <c r="R3" s="2"/>
      <c r="S3" s="2"/>
      <c r="T3" s="2"/>
      <c r="U3" s="2"/>
    </row>
    <row r="4" spans="1:21" ht="15.95" customHeight="1" x14ac:dyDescent="0.2">
      <c r="A4" s="54"/>
      <c r="C4" s="9" t="s">
        <v>4</v>
      </c>
      <c r="E4" s="115"/>
      <c r="I4" s="9" t="s">
        <v>10</v>
      </c>
      <c r="J4" s="11" t="s">
        <v>11</v>
      </c>
      <c r="K4" s="11" t="s">
        <v>26</v>
      </c>
      <c r="L4" s="11" t="s">
        <v>12</v>
      </c>
      <c r="M4" s="11"/>
      <c r="O4" s="54"/>
    </row>
    <row r="5" spans="1:21" ht="15.95" customHeight="1" x14ac:dyDescent="0.2">
      <c r="A5" s="54"/>
      <c r="C5" s="4" t="s">
        <v>5</v>
      </c>
      <c r="D5" s="46">
        <v>10</v>
      </c>
      <c r="H5" s="1"/>
      <c r="I5" s="13" t="s">
        <v>10</v>
      </c>
      <c r="J5" s="14">
        <f>SUM(Reference!$B$2:$B$11)</f>
        <v>236350</v>
      </c>
      <c r="K5" s="14">
        <f>J5/4</f>
        <v>59087.5</v>
      </c>
      <c r="L5" s="14">
        <f>J5/MAX(Reference!$C$2:$C$11)</f>
        <v>4727</v>
      </c>
      <c r="O5" s="54"/>
    </row>
    <row r="6" spans="1:21" ht="15.95" customHeight="1" x14ac:dyDescent="0.2">
      <c r="A6" s="54"/>
      <c r="C6" s="4" t="s">
        <v>3</v>
      </c>
      <c r="D6" s="47">
        <v>156000</v>
      </c>
      <c r="E6" s="78" t="str">
        <f>IF($D$7="No","",IF(D6&gt;=Rates!$D$11,"No subsidy!",IF(D6&gt;Rates!$D$15,"Annual subsidy cap is "&amp;TEXT(Rates!$E$15,"$#,##0")&amp;" per child!","")))</f>
        <v/>
      </c>
      <c r="H6" s="1"/>
      <c r="I6" s="112" t="s">
        <v>93</v>
      </c>
      <c r="J6" s="14">
        <f>SUM(Reference!$G$2:$G$11)</f>
        <v>129290.81009660315</v>
      </c>
      <c r="K6" s="14">
        <f>J6/4</f>
        <v>32322.702524150787</v>
      </c>
      <c r="L6" s="14">
        <f>J6/MAX(Reference!$C$2:$C$11)</f>
        <v>2585.816201932063</v>
      </c>
      <c r="O6" s="54"/>
    </row>
    <row r="7" spans="1:21" ht="15.95" customHeight="1" x14ac:dyDescent="0.2">
      <c r="A7" s="54"/>
      <c r="C7" s="111" t="s">
        <v>90</v>
      </c>
      <c r="D7" s="74" t="s">
        <v>28</v>
      </c>
      <c r="E7" s="78" t="str">
        <f>IF(D7="No","Please don't use this calculator. ^","")</f>
        <v/>
      </c>
      <c r="F7" s="73"/>
      <c r="G7" s="73"/>
      <c r="H7" s="1"/>
      <c r="I7" s="112" t="s">
        <v>119</v>
      </c>
      <c r="J7" s="14">
        <f>J6*Rates!$E$30</f>
        <v>6464.5405048301582</v>
      </c>
      <c r="K7" s="14">
        <f>K6*Rates!$E$30</f>
        <v>1616.1351262075395</v>
      </c>
      <c r="L7" s="14">
        <f>L6*Rates!$E$30</f>
        <v>129.29081009660317</v>
      </c>
      <c r="O7" s="54"/>
    </row>
    <row r="8" spans="1:21" ht="15.95" customHeight="1" x14ac:dyDescent="0.2">
      <c r="A8" s="54"/>
      <c r="C8" s="4" t="s">
        <v>91</v>
      </c>
      <c r="D8" s="46" t="s">
        <v>96</v>
      </c>
      <c r="E8" s="139">
        <f>IF($D$8="8 hours to 16 hours",Rates!$E$25/2,IF($D$8="17 hours to 48 hours",Rates!$E$26/2,Rates!$E$27/2))</f>
        <v>50</v>
      </c>
      <c r="F8" s="73"/>
      <c r="G8" s="73"/>
      <c r="H8" s="1"/>
      <c r="I8" s="13" t="s">
        <v>120</v>
      </c>
      <c r="J8" s="14">
        <f>J6-J7</f>
        <v>122826.26959177299</v>
      </c>
      <c r="K8" s="14">
        <f>K6-K7</f>
        <v>30706.567397943247</v>
      </c>
      <c r="L8" s="14">
        <f>L6-L7</f>
        <v>2456.5253918354597</v>
      </c>
      <c r="O8" s="54"/>
    </row>
    <row r="9" spans="1:21" ht="15.95" customHeight="1" x14ac:dyDescent="0.2">
      <c r="A9" s="54"/>
      <c r="C9" s="12" t="s">
        <v>92</v>
      </c>
      <c r="D9" s="114">
        <f>Rates!H6</f>
        <v>0.55319333333333331</v>
      </c>
      <c r="E9" s="162"/>
      <c r="F9" s="73"/>
      <c r="G9" s="73"/>
      <c r="H9" s="1"/>
      <c r="I9" s="13" t="s">
        <v>133</v>
      </c>
      <c r="J9" s="14">
        <f>J5-J8</f>
        <v>113523.73040822701</v>
      </c>
      <c r="K9" s="14">
        <f>K5-K8</f>
        <v>28380.932602056753</v>
      </c>
      <c r="L9" s="14">
        <f>L5-L8</f>
        <v>2270.4746081645403</v>
      </c>
      <c r="O9" s="54"/>
    </row>
    <row r="10" spans="1:21" ht="15.95" customHeight="1" x14ac:dyDescent="0.2">
      <c r="A10" s="54"/>
      <c r="E10" s="73"/>
      <c r="F10" s="73"/>
      <c r="G10" s="73"/>
      <c r="H10" s="1"/>
      <c r="I10" s="13" t="s">
        <v>25</v>
      </c>
      <c r="J10" s="14">
        <f>J5-J6</f>
        <v>107059.18990339685</v>
      </c>
      <c r="K10" s="14">
        <f>J10/4</f>
        <v>26764.797475849213</v>
      </c>
      <c r="L10" s="14">
        <f>J10/MAX(Reference!$C$2:$C$11)</f>
        <v>2141.183798067937</v>
      </c>
      <c r="M10" s="128"/>
      <c r="O10" s="54"/>
    </row>
    <row r="11" spans="1:21" ht="15.95" customHeight="1" x14ac:dyDescent="0.2">
      <c r="A11" s="54"/>
      <c r="D11" s="113"/>
      <c r="E11" s="113"/>
      <c r="F11" s="73"/>
      <c r="G11" s="73"/>
      <c r="H11" s="1"/>
      <c r="O11" s="54"/>
    </row>
    <row r="12" spans="1:21" ht="15.95" customHeight="1" x14ac:dyDescent="0.2">
      <c r="A12" s="54"/>
      <c r="C12" s="16" t="s">
        <v>13</v>
      </c>
      <c r="D12" s="17"/>
      <c r="E12" s="18"/>
      <c r="F12" s="19"/>
      <c r="G12" s="123"/>
      <c r="I12" s="16" t="s">
        <v>14</v>
      </c>
      <c r="J12" s="17"/>
      <c r="K12" s="18"/>
      <c r="L12" s="19"/>
      <c r="M12" s="123"/>
      <c r="O12" s="54"/>
    </row>
    <row r="13" spans="1:21" ht="15.95" customHeight="1" x14ac:dyDescent="0.2">
      <c r="A13" s="54"/>
      <c r="C13" s="31" t="s">
        <v>9</v>
      </c>
      <c r="D13" s="132">
        <f>MAX(D14:D16)</f>
        <v>50</v>
      </c>
      <c r="E13" s="20"/>
      <c r="F13" s="21" t="s">
        <v>118</v>
      </c>
      <c r="G13" s="124"/>
      <c r="I13" s="38" t="s">
        <v>9</v>
      </c>
      <c r="J13" s="134">
        <f>D13</f>
        <v>50</v>
      </c>
      <c r="K13" s="20"/>
      <c r="L13" s="21" t="s">
        <v>118</v>
      </c>
      <c r="M13" s="124"/>
      <c r="O13" s="54"/>
    </row>
    <row r="14" spans="1:21" ht="15.95" customHeight="1" x14ac:dyDescent="0.2">
      <c r="A14" s="54"/>
      <c r="C14" s="27" t="s">
        <v>81</v>
      </c>
      <c r="D14" s="133">
        <v>50</v>
      </c>
      <c r="E14" s="22"/>
      <c r="F14" s="137">
        <v>11.77</v>
      </c>
      <c r="G14" s="22"/>
      <c r="I14" s="27" t="str">
        <f>C14</f>
        <v>Centre Based Long Day Care</v>
      </c>
      <c r="J14" s="135">
        <v>50</v>
      </c>
      <c r="K14" s="22"/>
      <c r="L14" s="23">
        <v>11.77</v>
      </c>
      <c r="M14" s="22"/>
      <c r="O14" s="54"/>
    </row>
    <row r="15" spans="1:21" ht="15.95" customHeight="1" x14ac:dyDescent="0.2">
      <c r="A15" s="54"/>
      <c r="C15" s="27" t="s">
        <v>82</v>
      </c>
      <c r="D15" s="133">
        <v>0</v>
      </c>
      <c r="E15" s="22"/>
      <c r="F15" s="137">
        <v>10.9</v>
      </c>
      <c r="G15" s="22"/>
      <c r="I15" s="27" t="str">
        <f>C15</f>
        <v>Family Day Care</v>
      </c>
      <c r="J15" s="133">
        <v>50</v>
      </c>
      <c r="K15" s="22"/>
      <c r="L15" s="23">
        <v>10.9</v>
      </c>
      <c r="M15" s="22"/>
      <c r="O15" s="54"/>
    </row>
    <row r="16" spans="1:21" ht="15.95" customHeight="1" x14ac:dyDescent="0.2">
      <c r="A16" s="54"/>
      <c r="C16" s="41" t="s">
        <v>83</v>
      </c>
      <c r="D16" s="133">
        <v>0</v>
      </c>
      <c r="E16" s="130"/>
      <c r="F16" s="137">
        <v>10.29</v>
      </c>
      <c r="G16" s="125"/>
      <c r="I16" s="27" t="str">
        <f>C16</f>
        <v>Outside School Hours Care</v>
      </c>
      <c r="J16" s="133">
        <v>0</v>
      </c>
      <c r="K16" s="22"/>
      <c r="L16" s="138">
        <v>10.29</v>
      </c>
      <c r="M16" s="20"/>
      <c r="O16" s="54"/>
    </row>
    <row r="17" spans="1:21" ht="15.95" customHeight="1" x14ac:dyDescent="0.2">
      <c r="A17" s="54"/>
      <c r="C17" s="180" t="s">
        <v>8</v>
      </c>
      <c r="D17" s="121">
        <f>SUMIF(D14:D16,"&gt;0",D18:D20)</f>
        <v>600</v>
      </c>
      <c r="E17" s="166"/>
      <c r="F17" s="167"/>
      <c r="G17" s="125"/>
      <c r="I17" s="38" t="s">
        <v>8</v>
      </c>
      <c r="J17" s="129">
        <f>SUMIF(J14:J16,"&gt;0",J18:J20)</f>
        <v>480</v>
      </c>
      <c r="K17" s="168"/>
      <c r="L17" s="169"/>
      <c r="M17" s="127"/>
      <c r="O17" s="54"/>
    </row>
    <row r="18" spans="1:21" ht="15.95" customHeight="1" x14ac:dyDescent="0.2">
      <c r="A18" s="54"/>
      <c r="C18" s="27" t="s">
        <v>81</v>
      </c>
      <c r="D18" s="120">
        <v>600</v>
      </c>
      <c r="E18" s="22"/>
      <c r="F18" s="23"/>
      <c r="G18" s="22"/>
      <c r="I18" s="27" t="str">
        <f>C18</f>
        <v>Centre Based Long Day Care</v>
      </c>
      <c r="J18" s="50">
        <v>300</v>
      </c>
      <c r="K18" s="22"/>
      <c r="L18" s="23"/>
      <c r="M18" s="22"/>
      <c r="O18" s="54"/>
    </row>
    <row r="19" spans="1:21" ht="15.95" customHeight="1" x14ac:dyDescent="0.2">
      <c r="A19" s="54"/>
      <c r="C19" s="27" t="s">
        <v>82</v>
      </c>
      <c r="D19" s="120">
        <v>0</v>
      </c>
      <c r="E19" s="22"/>
      <c r="F19" s="23"/>
      <c r="G19" s="22"/>
      <c r="I19" s="27" t="str">
        <f>C19</f>
        <v>Family Day Care</v>
      </c>
      <c r="J19" s="120">
        <v>180</v>
      </c>
      <c r="K19" s="22"/>
      <c r="L19" s="23"/>
      <c r="M19" s="22"/>
      <c r="O19" s="54"/>
    </row>
    <row r="20" spans="1:21" ht="15.95" customHeight="1" x14ac:dyDescent="0.2">
      <c r="A20" s="54"/>
      <c r="C20" s="41" t="s">
        <v>83</v>
      </c>
      <c r="D20" s="120">
        <v>0</v>
      </c>
      <c r="E20" s="130"/>
      <c r="F20" s="131" t="s">
        <v>102</v>
      </c>
      <c r="G20" s="125"/>
      <c r="I20" s="27" t="str">
        <f>C20</f>
        <v>Outside School Hours Care</v>
      </c>
      <c r="J20" s="120">
        <f>D20</f>
        <v>0</v>
      </c>
      <c r="K20" s="22"/>
      <c r="L20" s="122" t="str">
        <f>F20</f>
        <v>Maximum Child Care Subsidy</v>
      </c>
      <c r="M20" s="20"/>
      <c r="O20" s="54"/>
    </row>
    <row r="21" spans="1:21" ht="15.95" customHeight="1" x14ac:dyDescent="0.2">
      <c r="A21" s="54"/>
      <c r="C21" s="31" t="s">
        <v>0</v>
      </c>
      <c r="D21" s="75" t="str">
        <f>IF($D$8="8 hours to 16 hours","Maximum 18 hours of subsidy!",IF($D$8="17 hours to 48 hours","Maximum 36 hours of subsidy!","Maximum 50 hours of subsidy!"))</f>
        <v>Maximum 50 hours of subsidy!</v>
      </c>
      <c r="E21" s="32" t="s">
        <v>1</v>
      </c>
      <c r="F21" s="33" t="s">
        <v>2</v>
      </c>
      <c r="G21" s="32" t="s">
        <v>117</v>
      </c>
      <c r="I21" s="38" t="s">
        <v>0</v>
      </c>
      <c r="J21" s="76" t="str">
        <f>D21</f>
        <v>Maximum 50 hours of subsidy!</v>
      </c>
      <c r="K21" s="39" t="s">
        <v>1</v>
      </c>
      <c r="L21" s="40" t="s">
        <v>2</v>
      </c>
      <c r="M21" s="39" t="str">
        <f>$G$21</f>
        <v>Max Yearly Fee Eligible for CCS</v>
      </c>
      <c r="O21" s="54"/>
    </row>
    <row r="22" spans="1:21" ht="15.95" customHeight="1" x14ac:dyDescent="0.2">
      <c r="A22" s="54"/>
      <c r="C22" s="27" t="s">
        <v>81</v>
      </c>
      <c r="D22" s="48">
        <v>50</v>
      </c>
      <c r="E22" s="22">
        <f>F14*$D$9</f>
        <v>6.5110855333333326</v>
      </c>
      <c r="F22" s="23">
        <f>IF(D22&gt;$E$8,$E$8,D22)*E22</f>
        <v>325.55427666666662</v>
      </c>
      <c r="G22" s="22">
        <f>IF(F22=0,0,D18/D22*(F22/E22)*D14)</f>
        <v>30000</v>
      </c>
      <c r="I22" s="27" t="str">
        <f>C22</f>
        <v>Centre Based Long Day Care</v>
      </c>
      <c r="J22" s="49">
        <v>30</v>
      </c>
      <c r="K22" s="22">
        <f>L14*$D$9</f>
        <v>6.5110855333333326</v>
      </c>
      <c r="L22" s="23">
        <f>IF(J22&gt;$E$8,$E$8,J22)*K22</f>
        <v>195.33256599999999</v>
      </c>
      <c r="M22" s="22">
        <f>IF(L22=0,0,J18/J22*(L22/K22)*J14)</f>
        <v>15000</v>
      </c>
      <c r="O22" s="54"/>
    </row>
    <row r="23" spans="1:21" ht="15.95" customHeight="1" x14ac:dyDescent="0.2">
      <c r="A23" s="54"/>
      <c r="C23" s="27" t="s">
        <v>82</v>
      </c>
      <c r="D23" s="48">
        <v>0</v>
      </c>
      <c r="E23" s="22">
        <f>F15*$D$9</f>
        <v>6.0298073333333333</v>
      </c>
      <c r="F23" s="23">
        <f>IF(D23=0,0,IF(D22&gt;$E$8,0,IF(D22=0,IF(D23&gt;$E$8,$E$8,D23),IF(SUM(D22:D23)&gt;$E$8,$E$8-D22,D23))))*E23</f>
        <v>0</v>
      </c>
      <c r="G23" s="22">
        <f>IF(F23=0,0,D19/D23*(F23/E23)*D15)</f>
        <v>0</v>
      </c>
      <c r="I23" s="27" t="str">
        <f>C23</f>
        <v>Family Day Care</v>
      </c>
      <c r="J23" s="48">
        <v>20</v>
      </c>
      <c r="K23" s="22">
        <f>L15*$D$9</f>
        <v>6.0298073333333333</v>
      </c>
      <c r="L23" s="23">
        <f>IF(J23=0,0,IF(J22&gt;$E$8,0,IF(J22=0,IF(J23&gt;$E$8,$E$8,J23),IF(SUM(J22:J23)&gt;$E$8,$E$8-J22,J23))))*K23</f>
        <v>120.59614666666667</v>
      </c>
      <c r="M23" s="22">
        <f>IF(L23=0,0,J19/J23*(L23/K23)*J15)</f>
        <v>9000</v>
      </c>
      <c r="O23" s="54"/>
    </row>
    <row r="24" spans="1:21" ht="15.95" customHeight="1" x14ac:dyDescent="0.2">
      <c r="A24" s="54"/>
      <c r="C24" s="42" t="s">
        <v>83</v>
      </c>
      <c r="D24" s="48">
        <v>0</v>
      </c>
      <c r="E24" s="22">
        <f>F16*$D$9</f>
        <v>5.6923593999999991</v>
      </c>
      <c r="F24" s="23">
        <f>IF(D24=0,0,IF(OR(D22&gt;$E$8,D23&gt;$E$8),0,IF(AND(D22=0,D23=0),IF(D24&gt;$E$8,$E$8,D24),IF(AND(D22&lt;&gt;0,D23=0),$E$8-D22,IF(AND(D22=0,D23&lt;&gt;0),$E$8-D23,IF(SUM(D22:D23)&gt;$E$8,0,$E$8-SUM(D22:D23)))))))*E24</f>
        <v>0</v>
      </c>
      <c r="G24" s="22">
        <f>IF(F24=0,0,D20/D24*(F24/E24)*D16)</f>
        <v>0</v>
      </c>
      <c r="I24" s="27" t="str">
        <f>C24</f>
        <v>Outside School Hours Care</v>
      </c>
      <c r="J24" s="48">
        <v>0</v>
      </c>
      <c r="K24" s="22">
        <f>L16*$D$9</f>
        <v>5.6923593999999991</v>
      </c>
      <c r="L24" s="24">
        <f>IF(J24=0,0,IF(OR(J22&gt;$E$8,J23&gt;$E$8),0,IF(AND(J22=0,J23=0),IF(J24&gt;$E$8,$E$8,J24),IF(AND(J22&lt;&gt;0,J23=0),$E$8-J22,IF(AND(J22=0,J23&lt;&gt;0),$E$8-J23,IF(SUM(J22:J23)&gt;$E$8,0,$E$8-SUM(J22:J23)))))))*K24</f>
        <v>0</v>
      </c>
      <c r="M24" s="22">
        <f>IF(L24=0,0,J20/J24*(L24/K24)*J16)</f>
        <v>0</v>
      </c>
      <c r="O24" s="54"/>
    </row>
    <row r="25" spans="1:21" ht="15.95" customHeight="1" x14ac:dyDescent="0.2">
      <c r="A25" s="54"/>
      <c r="C25" s="29" t="s">
        <v>24</v>
      </c>
      <c r="D25" s="34" t="s">
        <v>12</v>
      </c>
      <c r="E25" s="30" t="s">
        <v>11</v>
      </c>
      <c r="F25" s="43" t="s">
        <v>26</v>
      </c>
      <c r="G25" s="126"/>
      <c r="I25" s="29" t="s">
        <v>24</v>
      </c>
      <c r="J25" s="34" t="s">
        <v>12</v>
      </c>
      <c r="K25" s="30" t="s">
        <v>11</v>
      </c>
      <c r="L25" s="43" t="s">
        <v>26</v>
      </c>
      <c r="M25" s="126"/>
      <c r="O25" s="54"/>
    </row>
    <row r="26" spans="1:21" ht="15.95" customHeight="1" x14ac:dyDescent="0.2">
      <c r="A26" s="54"/>
      <c r="C26" s="27" t="s">
        <v>10</v>
      </c>
      <c r="D26" s="35">
        <f>D17</f>
        <v>600</v>
      </c>
      <c r="E26" s="22">
        <f>D14*D18+D15*D19+D16*D20</f>
        <v>30000</v>
      </c>
      <c r="F26" s="23">
        <f>E26/4</f>
        <v>7500</v>
      </c>
      <c r="G26" s="22"/>
      <c r="I26" s="27" t="str">
        <f t="shared" ref="I26:I31" si="0">C26</f>
        <v>Child Care Fees</v>
      </c>
      <c r="J26" s="35">
        <f>J17</f>
        <v>480</v>
      </c>
      <c r="K26" s="22">
        <f>J14*J18+J15*J19+J16*J20</f>
        <v>24000</v>
      </c>
      <c r="L26" s="23">
        <f>K26/4</f>
        <v>6000</v>
      </c>
      <c r="M26" s="22"/>
      <c r="O26" s="54"/>
    </row>
    <row r="27" spans="1:21" ht="15.95" customHeight="1" x14ac:dyDescent="0.2">
      <c r="A27" s="54"/>
      <c r="C27" s="27" t="s">
        <v>94</v>
      </c>
      <c r="D27" s="36">
        <f>IFERROR(E27/D13,0)</f>
        <v>325.55427666666662</v>
      </c>
      <c r="E27" s="22">
        <f>IF($D$6&gt;Rates!$D$15,MIN(Rates!$E$15,F22*D14+F23*D15+F24*D16,SUM(G22:G24)*$D$9),MIN(F22*D14+F23*D15+F24*D16,SUM(G22:G24)*$D$9))</f>
        <v>16277.713833333331</v>
      </c>
      <c r="F27" s="23">
        <f>E27/4</f>
        <v>4069.4284583333329</v>
      </c>
      <c r="G27" s="22"/>
      <c r="I27" s="27" t="str">
        <f t="shared" si="0"/>
        <v>Child Care Subsidy</v>
      </c>
      <c r="J27" s="36">
        <f>IFERROR(K27/J13,0)</f>
        <v>265.53280000000001</v>
      </c>
      <c r="K27" s="22">
        <f>IF($D$6&gt;Rates!$D$15,MIN(Rates!$E$15,L22*J14+L23*J15+L24*J16,SUM(M22:M24)*$D$9),MIN(L22*J14+L23*J15+L24*J16,SUM(M22:M24)*$D$9))</f>
        <v>13276.64</v>
      </c>
      <c r="L27" s="23">
        <f>K27/4</f>
        <v>3319.16</v>
      </c>
      <c r="M27" s="22"/>
      <c r="O27" s="54"/>
    </row>
    <row r="28" spans="1:21" ht="15.95" customHeight="1" x14ac:dyDescent="0.2">
      <c r="A28" s="54"/>
      <c r="C28" s="27" t="s">
        <v>119</v>
      </c>
      <c r="D28" s="36">
        <f>D27*Rates!$E$30</f>
        <v>16.277713833333333</v>
      </c>
      <c r="E28" s="22">
        <f>E27*Rates!$E$30</f>
        <v>813.88569166666662</v>
      </c>
      <c r="F28" s="23">
        <f>F27*Rates!$E$30</f>
        <v>203.47142291666665</v>
      </c>
      <c r="G28" s="22"/>
      <c r="I28" s="27" t="str">
        <f t="shared" si="0"/>
        <v>5% CCS Withholding</v>
      </c>
      <c r="J28" s="36">
        <f>J27*Rates!$E$30</f>
        <v>13.27664</v>
      </c>
      <c r="K28" s="22">
        <f>K27*Rates!$E$30</f>
        <v>663.83199999999999</v>
      </c>
      <c r="L28" s="23">
        <f>L27*Rates!$E$30</f>
        <v>165.958</v>
      </c>
      <c r="M28" s="22"/>
      <c r="O28" s="54"/>
    </row>
    <row r="29" spans="1:21" ht="15.95" customHeight="1" x14ac:dyDescent="0.2">
      <c r="A29" s="54"/>
      <c r="C29" s="27" t="s">
        <v>120</v>
      </c>
      <c r="D29" s="35">
        <f>D27-D28</f>
        <v>309.27656283333329</v>
      </c>
      <c r="E29" s="35">
        <f>E27-E28</f>
        <v>15463.828141666665</v>
      </c>
      <c r="F29" s="23">
        <f>F27-F28</f>
        <v>3865.9570354166663</v>
      </c>
      <c r="G29" s="22"/>
      <c r="I29" s="27" t="str">
        <f t="shared" si="0"/>
        <v>CCS Paid to Service Provider</v>
      </c>
      <c r="J29" s="35">
        <f>J27-J28</f>
        <v>252.25616000000002</v>
      </c>
      <c r="K29" s="35">
        <f>K27-K28</f>
        <v>12612.807999999999</v>
      </c>
      <c r="L29" s="23">
        <f>L27-L28</f>
        <v>3153.2019999999998</v>
      </c>
      <c r="M29" s="22"/>
      <c r="O29" s="54"/>
    </row>
    <row r="30" spans="1:21" ht="15.95" customHeight="1" x14ac:dyDescent="0.2">
      <c r="A30" s="54"/>
      <c r="C30" s="27" t="s">
        <v>25</v>
      </c>
      <c r="D30" s="35">
        <f>D26-D29</f>
        <v>290.72343716666671</v>
      </c>
      <c r="E30" s="35">
        <f>E26-E29</f>
        <v>14536.171858333335</v>
      </c>
      <c r="F30" s="23">
        <f>F26-F29</f>
        <v>3634.0429645833337</v>
      </c>
      <c r="G30" s="22"/>
      <c r="I30" s="27" t="str">
        <f t="shared" si="0"/>
        <v>Out-of-pocket Child Care Cost</v>
      </c>
      <c r="J30" s="35">
        <f>J26-J29</f>
        <v>227.74383999999998</v>
      </c>
      <c r="K30" s="35">
        <f>K26-K29</f>
        <v>11387.192000000001</v>
      </c>
      <c r="L30" s="23">
        <f>L26-L29</f>
        <v>2846.7980000000002</v>
      </c>
      <c r="M30" s="22"/>
      <c r="O30" s="54"/>
    </row>
    <row r="31" spans="1:21" ht="15.95" customHeight="1" x14ac:dyDescent="0.2">
      <c r="A31" s="54"/>
      <c r="C31" s="28" t="s">
        <v>134</v>
      </c>
      <c r="D31" s="37">
        <f>D26-D27</f>
        <v>274.44572333333338</v>
      </c>
      <c r="E31" s="37">
        <f t="shared" ref="E31:F31" si="1">E26-E27</f>
        <v>13722.286166666669</v>
      </c>
      <c r="F31" s="24">
        <f t="shared" si="1"/>
        <v>3430.5715416666671</v>
      </c>
      <c r="G31" s="22"/>
      <c r="I31" s="28" t="str">
        <f t="shared" si="0"/>
        <v>Child Care Cost after EOY Reconciliation</v>
      </c>
      <c r="J31" s="37">
        <f>J26-J27</f>
        <v>214.46719999999999</v>
      </c>
      <c r="K31" s="37">
        <f t="shared" ref="K31:L31" si="2">K26-K27</f>
        <v>10723.36</v>
      </c>
      <c r="L31" s="24">
        <f t="shared" si="2"/>
        <v>2680.84</v>
      </c>
      <c r="M31" s="22"/>
      <c r="O31" s="54"/>
    </row>
    <row r="32" spans="1:21" s="15" customFormat="1" ht="15.95" customHeight="1" x14ac:dyDescent="0.2">
      <c r="A32" s="54"/>
      <c r="C32" s="25"/>
      <c r="E32" s="26"/>
      <c r="F32" s="26"/>
      <c r="G32" s="26"/>
      <c r="I32" s="25"/>
      <c r="K32" s="26"/>
      <c r="L32" s="26"/>
      <c r="M32" s="26"/>
      <c r="O32" s="54"/>
      <c r="P32" s="12"/>
      <c r="Q32" s="12"/>
      <c r="R32" s="12"/>
      <c r="S32" s="12"/>
      <c r="T32" s="12"/>
      <c r="U32" s="12"/>
    </row>
    <row r="33" spans="1:15" ht="15.95" customHeight="1" x14ac:dyDescent="0.2">
      <c r="A33" s="54"/>
      <c r="C33" s="16" t="s">
        <v>15</v>
      </c>
      <c r="D33" s="17"/>
      <c r="E33" s="18"/>
      <c r="F33" s="19"/>
      <c r="G33" s="123"/>
      <c r="I33" s="16" t="s">
        <v>16</v>
      </c>
      <c r="J33" s="17"/>
      <c r="K33" s="18"/>
      <c r="L33" s="19"/>
      <c r="M33" s="123"/>
      <c r="O33" s="54"/>
    </row>
    <row r="34" spans="1:15" ht="15.95" customHeight="1" x14ac:dyDescent="0.2">
      <c r="A34" s="54"/>
      <c r="C34" s="38" t="s">
        <v>9</v>
      </c>
      <c r="D34" s="136">
        <f>MAX(D35:D37)</f>
        <v>42</v>
      </c>
      <c r="E34" s="20"/>
      <c r="F34" s="21" t="s">
        <v>118</v>
      </c>
      <c r="G34" s="124"/>
      <c r="I34" s="38" t="s">
        <v>9</v>
      </c>
      <c r="J34" s="136">
        <f>MAX(J35:J37)</f>
        <v>50</v>
      </c>
      <c r="K34" s="20"/>
      <c r="L34" s="21" t="s">
        <v>118</v>
      </c>
      <c r="M34" s="124"/>
      <c r="O34" s="54"/>
    </row>
    <row r="35" spans="1:15" ht="15.95" customHeight="1" x14ac:dyDescent="0.2">
      <c r="A35" s="54"/>
      <c r="C35" s="27" t="s">
        <v>81</v>
      </c>
      <c r="D35" s="48">
        <v>0</v>
      </c>
      <c r="E35" s="20"/>
      <c r="F35" s="138">
        <v>11.77</v>
      </c>
      <c r="G35" s="124"/>
      <c r="I35" s="27" t="s">
        <v>81</v>
      </c>
      <c r="J35" s="49">
        <v>50</v>
      </c>
      <c r="K35" s="20"/>
      <c r="L35" s="138">
        <v>11.77</v>
      </c>
      <c r="M35" s="124"/>
      <c r="O35" s="54"/>
    </row>
    <row r="36" spans="1:15" ht="15.95" customHeight="1" x14ac:dyDescent="0.2">
      <c r="A36" s="54"/>
      <c r="C36" s="27" t="s">
        <v>82</v>
      </c>
      <c r="D36" s="48">
        <v>0</v>
      </c>
      <c r="E36" s="20"/>
      <c r="F36" s="138">
        <v>10.9</v>
      </c>
      <c r="G36" s="124"/>
      <c r="I36" s="27" t="s">
        <v>82</v>
      </c>
      <c r="J36" s="49">
        <v>0</v>
      </c>
      <c r="K36" s="20"/>
      <c r="L36" s="138">
        <v>10.9</v>
      </c>
      <c r="M36" s="124"/>
      <c r="O36" s="54"/>
    </row>
    <row r="37" spans="1:15" ht="15.95" customHeight="1" x14ac:dyDescent="0.2">
      <c r="A37" s="54"/>
      <c r="C37" s="27" t="s">
        <v>83</v>
      </c>
      <c r="D37" s="48">
        <v>42</v>
      </c>
      <c r="E37" s="20"/>
      <c r="F37" s="138">
        <v>10.29</v>
      </c>
      <c r="G37" s="124"/>
      <c r="I37" s="27" t="s">
        <v>83</v>
      </c>
      <c r="J37" s="49">
        <v>0</v>
      </c>
      <c r="K37" s="20"/>
      <c r="L37" s="138">
        <v>10.29</v>
      </c>
      <c r="M37" s="124"/>
      <c r="O37" s="54"/>
    </row>
    <row r="38" spans="1:15" ht="15.95" customHeight="1" x14ac:dyDescent="0.2">
      <c r="A38" s="54"/>
      <c r="C38" s="38" t="s">
        <v>8</v>
      </c>
      <c r="D38" s="121">
        <f>SUMIF(D35:D37,"&gt;0",D39:D41)</f>
        <v>175</v>
      </c>
      <c r="E38" s="172"/>
      <c r="F38" s="169"/>
      <c r="G38" s="127"/>
      <c r="I38" s="38" t="s">
        <v>8</v>
      </c>
      <c r="J38" s="129">
        <f>SUMIF(J35:J37,"&gt;0",J39:J41)</f>
        <v>500</v>
      </c>
      <c r="K38" s="168"/>
      <c r="L38" s="169"/>
      <c r="M38" s="127"/>
      <c r="O38" s="54"/>
    </row>
    <row r="39" spans="1:15" ht="15.95" customHeight="1" x14ac:dyDescent="0.2">
      <c r="A39" s="54"/>
      <c r="C39" s="41" t="str">
        <f>C18</f>
        <v>Centre Based Long Day Care</v>
      </c>
      <c r="D39" s="120">
        <v>0</v>
      </c>
      <c r="E39" s="22"/>
      <c r="F39" s="23"/>
      <c r="G39" s="22"/>
      <c r="I39" s="27" t="str">
        <f>C39</f>
        <v>Centre Based Long Day Care</v>
      </c>
      <c r="J39" s="50">
        <v>500</v>
      </c>
      <c r="K39" s="22"/>
      <c r="L39" s="23"/>
      <c r="M39" s="22"/>
      <c r="O39" s="54"/>
    </row>
    <row r="40" spans="1:15" ht="15.95" customHeight="1" x14ac:dyDescent="0.2">
      <c r="A40" s="54"/>
      <c r="C40" s="41" t="str">
        <f>C19</f>
        <v>Family Day Care</v>
      </c>
      <c r="D40" s="120">
        <v>0</v>
      </c>
      <c r="E40" s="22"/>
      <c r="F40" s="23"/>
      <c r="G40" s="22"/>
      <c r="I40" s="27" t="str">
        <f>C40</f>
        <v>Family Day Care</v>
      </c>
      <c r="J40" s="120">
        <v>0</v>
      </c>
      <c r="K40" s="22"/>
      <c r="L40" s="23"/>
      <c r="M40" s="22"/>
      <c r="O40" s="54"/>
    </row>
    <row r="41" spans="1:15" ht="15.95" customHeight="1" x14ac:dyDescent="0.2">
      <c r="A41" s="54"/>
      <c r="C41" s="41" t="str">
        <f>C20</f>
        <v>Outside School Hours Care</v>
      </c>
      <c r="D41" s="120">
        <f>35*5</f>
        <v>175</v>
      </c>
      <c r="E41" s="22"/>
      <c r="F41" s="23" t="s">
        <v>102</v>
      </c>
      <c r="G41" s="22"/>
      <c r="I41" s="27" t="str">
        <f>C41</f>
        <v>Outside School Hours Care</v>
      </c>
      <c r="J41" s="120">
        <v>0</v>
      </c>
      <c r="K41" s="22"/>
      <c r="L41" s="23" t="s">
        <v>102</v>
      </c>
      <c r="M41" s="22"/>
      <c r="O41" s="54"/>
    </row>
    <row r="42" spans="1:15" ht="15.95" customHeight="1" x14ac:dyDescent="0.2">
      <c r="A42" s="54"/>
      <c r="C42" s="38" t="s">
        <v>0</v>
      </c>
      <c r="D42" s="77" t="str">
        <f>D21</f>
        <v>Maximum 50 hours of subsidy!</v>
      </c>
      <c r="E42" s="39" t="s">
        <v>1</v>
      </c>
      <c r="F42" s="40" t="s">
        <v>2</v>
      </c>
      <c r="G42" s="39" t="str">
        <f>$G$21</f>
        <v>Max Yearly Fee Eligible for CCS</v>
      </c>
      <c r="I42" s="38" t="s">
        <v>0</v>
      </c>
      <c r="J42" s="76" t="str">
        <f>D42</f>
        <v>Maximum 50 hours of subsidy!</v>
      </c>
      <c r="K42" s="39" t="s">
        <v>1</v>
      </c>
      <c r="L42" s="40" t="s">
        <v>2</v>
      </c>
      <c r="M42" s="39" t="str">
        <f>$G$21</f>
        <v>Max Yearly Fee Eligible for CCS</v>
      </c>
      <c r="O42" s="54"/>
    </row>
    <row r="43" spans="1:15" ht="15.95" customHeight="1" x14ac:dyDescent="0.2">
      <c r="A43" s="54"/>
      <c r="C43" s="41" t="str">
        <f>C22</f>
        <v>Centre Based Long Day Care</v>
      </c>
      <c r="D43" s="48">
        <v>0</v>
      </c>
      <c r="E43" s="22">
        <f>F35*$D$9</f>
        <v>6.5110855333333326</v>
      </c>
      <c r="F43" s="23">
        <f>IF(D43&gt;$E$8,$E$8,D43)*E43</f>
        <v>0</v>
      </c>
      <c r="G43" s="22">
        <f>IF(F43=0,0,D39/D43*(F43/E43)*D35)</f>
        <v>0</v>
      </c>
      <c r="I43" s="27" t="str">
        <f>C43</f>
        <v>Centre Based Long Day Care</v>
      </c>
      <c r="J43" s="49">
        <v>52.5</v>
      </c>
      <c r="K43" s="22">
        <f>L35*$D$9</f>
        <v>6.5110855333333326</v>
      </c>
      <c r="L43" s="23">
        <f>IF(J43&gt;$E$8,$E$8,J43)*K43</f>
        <v>325.55427666666662</v>
      </c>
      <c r="M43" s="22">
        <f>IF(L43=0,0,J39/J43*(L43/K43)*J35)</f>
        <v>23809.523809523809</v>
      </c>
      <c r="O43" s="54"/>
    </row>
    <row r="44" spans="1:15" ht="15.95" customHeight="1" x14ac:dyDescent="0.2">
      <c r="A44" s="54"/>
      <c r="C44" s="41" t="str">
        <f>C23</f>
        <v>Family Day Care</v>
      </c>
      <c r="D44" s="48">
        <v>0</v>
      </c>
      <c r="E44" s="22">
        <f>F36*$D$9</f>
        <v>6.0298073333333333</v>
      </c>
      <c r="F44" s="23">
        <f>IF(D44=0,0,IF(D43&gt;$E$8,0,IF(D43=0,IF(D44&gt;$E$8,$E$8,D44),IF(SUM(D43:D44)&gt;$E$8,$E$8-D43,D44))))*E44</f>
        <v>0</v>
      </c>
      <c r="G44" s="22">
        <f>IF(F44=0,0,D40/D44*(F44/E44)*D36)</f>
        <v>0</v>
      </c>
      <c r="I44" s="27" t="str">
        <f>C44</f>
        <v>Family Day Care</v>
      </c>
      <c r="J44" s="48">
        <v>0</v>
      </c>
      <c r="K44" s="22">
        <f>L36*$D$9</f>
        <v>6.0298073333333333</v>
      </c>
      <c r="L44" s="23">
        <f>IF(J44=0,0,IF(J43&gt;$E$8,0,IF(J43=0,IF(J44&gt;$E$8,$E$8,J44),IF(SUM(J43:J44)&gt;$E$8,$E$8-J43,J44))))*K44</f>
        <v>0</v>
      </c>
      <c r="M44" s="22">
        <f>IF(L44=0,0,J40/J44*(L44/K44)*J36)</f>
        <v>0</v>
      </c>
      <c r="O44" s="54"/>
    </row>
    <row r="45" spans="1:15" ht="15.95" customHeight="1" x14ac:dyDescent="0.2">
      <c r="A45" s="54"/>
      <c r="C45" s="41" t="str">
        <f>C24</f>
        <v>Outside School Hours Care</v>
      </c>
      <c r="D45" s="48">
        <f>3*5</f>
        <v>15</v>
      </c>
      <c r="E45" s="22">
        <f>F37*$D$9</f>
        <v>5.6923593999999991</v>
      </c>
      <c r="F45" s="24">
        <f>IF(D45=0,0,IF(OR(D43&gt;$E$8,D44&gt;$E$8),0,IF(AND(D43=0,D44=0),IF(D45&gt;$E$8,$E$8,D45),IF(AND(D43&lt;&gt;0,D44=0),$E$8-D43,IF(AND(D43=0,D44&lt;&gt;0),$E$8-D44,IF(SUM(D43:D44)&gt;$E$8,0,$E$8-SUM(D43:D44)))))))*E45</f>
        <v>85.385390999999984</v>
      </c>
      <c r="G45" s="22">
        <f>IF(F45=0,0,D41/D45*(F45/E45)*D37)</f>
        <v>7350</v>
      </c>
      <c r="I45" s="27" t="str">
        <f>C45</f>
        <v>Outside School Hours Care</v>
      </c>
      <c r="J45" s="48">
        <v>0</v>
      </c>
      <c r="K45" s="22">
        <f>L37*$D$9</f>
        <v>5.6923593999999991</v>
      </c>
      <c r="L45" s="24">
        <f>IF(J45=0,0,IF(OR(J43&gt;$E$8,J44&gt;$E$8),0,IF(AND(J43=0,J44=0),IF(J45&gt;$E$8,$E$8,J45),IF(AND(J43&lt;&gt;0,J44=0),$E$8-J43,IF(AND(J43=0,J44&lt;&gt;0),$E$8-J44,IF(SUM(J43:J44)&gt;$E$8,0,$E$8-SUM(J43:J44)))))))*K45</f>
        <v>0</v>
      </c>
      <c r="M45" s="22">
        <f>IF(L45=0,0,J41/J45*(L45/K45)*J37)</f>
        <v>0</v>
      </c>
      <c r="O45" s="54"/>
    </row>
    <row r="46" spans="1:15" ht="15.95" customHeight="1" x14ac:dyDescent="0.2">
      <c r="A46" s="54"/>
      <c r="C46" s="29" t="s">
        <v>24</v>
      </c>
      <c r="D46" s="34" t="s">
        <v>12</v>
      </c>
      <c r="E46" s="30" t="s">
        <v>11</v>
      </c>
      <c r="F46" s="43" t="s">
        <v>26</v>
      </c>
      <c r="G46" s="126"/>
      <c r="I46" s="29" t="s">
        <v>24</v>
      </c>
      <c r="J46" s="34" t="s">
        <v>12</v>
      </c>
      <c r="K46" s="30" t="s">
        <v>11</v>
      </c>
      <c r="L46" s="43" t="s">
        <v>26</v>
      </c>
      <c r="M46" s="126"/>
      <c r="O46" s="54"/>
    </row>
    <row r="47" spans="1:15" ht="15.95" customHeight="1" x14ac:dyDescent="0.2">
      <c r="A47" s="54"/>
      <c r="C47" s="27" t="str">
        <f t="shared" ref="C47:C52" si="3">C26</f>
        <v>Child Care Fees</v>
      </c>
      <c r="D47" s="35">
        <f>D38</f>
        <v>175</v>
      </c>
      <c r="E47" s="22">
        <f>D35*D39+D36*D40+D37*D41</f>
        <v>7350</v>
      </c>
      <c r="F47" s="23">
        <f>E47/4</f>
        <v>1837.5</v>
      </c>
      <c r="G47" s="22"/>
      <c r="I47" s="27" t="s">
        <v>10</v>
      </c>
      <c r="J47" s="35">
        <f>J38</f>
        <v>500</v>
      </c>
      <c r="K47" s="22">
        <f>J35*J39+J36*J40+J37*J41</f>
        <v>25000</v>
      </c>
      <c r="L47" s="23">
        <f>K47/4</f>
        <v>6250</v>
      </c>
      <c r="M47" s="22"/>
      <c r="O47" s="54"/>
    </row>
    <row r="48" spans="1:15" ht="15.95" customHeight="1" x14ac:dyDescent="0.2">
      <c r="A48" s="54"/>
      <c r="C48" s="27" t="str">
        <f t="shared" si="3"/>
        <v>Child Care Subsidy</v>
      </c>
      <c r="D48" s="36">
        <f>IFERROR(E48/D34,0)</f>
        <v>85.385390999999984</v>
      </c>
      <c r="E48" s="22">
        <f>IF($D$6&gt;Rates!$D$15,MIN(Rates!$E$15,F43*D35+F44*D36+F45*D37,SUM(G43:G45)*$D$9),MIN(F43*D35+F44*D36+F45*D37,SUM(G43:G45)*$D$9))</f>
        <v>3586.1864219999993</v>
      </c>
      <c r="F48" s="23">
        <f>E48/4</f>
        <v>896.54660549999983</v>
      </c>
      <c r="G48" s="22"/>
      <c r="I48" s="27" t="s">
        <v>94</v>
      </c>
      <c r="J48" s="36">
        <f>IFERROR(K48/J34,0)</f>
        <v>263.42539682539683</v>
      </c>
      <c r="K48" s="22">
        <f>IF($D$6&gt;Rates!$D$15,MIN(Rates!$E$15,L43*J35+L44*J36+L45*J37,SUM(M43:M45)*$D$9),MIN(L43*J35+L44*J36+L45*J37,SUM(M43:M45)*$D$9))</f>
        <v>13171.269841269841</v>
      </c>
      <c r="L48" s="23">
        <f>K48/4</f>
        <v>3292.8174603174602</v>
      </c>
      <c r="M48" s="22"/>
      <c r="O48" s="54"/>
    </row>
    <row r="49" spans="1:21" ht="15.95" customHeight="1" x14ac:dyDescent="0.2">
      <c r="A49" s="54"/>
      <c r="C49" s="27" t="str">
        <f t="shared" si="3"/>
        <v>5% CCS Withholding</v>
      </c>
      <c r="D49" s="36">
        <f>D48*Rates!$E$30</f>
        <v>4.2692695499999997</v>
      </c>
      <c r="E49" s="22">
        <f>E48*Rates!$E$30</f>
        <v>179.30932109999998</v>
      </c>
      <c r="F49" s="23">
        <f>F48*Rates!$E$30</f>
        <v>44.827330274999994</v>
      </c>
      <c r="G49" s="22"/>
      <c r="H49" s="1"/>
      <c r="I49" s="27" t="str">
        <f>I28</f>
        <v>5% CCS Withholding</v>
      </c>
      <c r="J49" s="36">
        <f>J48*Rates!$E$30</f>
        <v>13.171269841269842</v>
      </c>
      <c r="K49" s="22">
        <f>K48*Rates!$E$30</f>
        <v>658.56349206349205</v>
      </c>
      <c r="L49" s="23">
        <f>L48*Rates!$E$30</f>
        <v>164.64087301587301</v>
      </c>
      <c r="M49" s="22"/>
      <c r="O49" s="54"/>
    </row>
    <row r="50" spans="1:21" ht="15.95" customHeight="1" x14ac:dyDescent="0.2">
      <c r="A50" s="54"/>
      <c r="C50" s="27" t="str">
        <f t="shared" si="3"/>
        <v>CCS Paid to Service Provider</v>
      </c>
      <c r="D50" s="35">
        <f t="shared" ref="D50:F50" si="4">D48-D49</f>
        <v>81.11612144999998</v>
      </c>
      <c r="E50" s="35">
        <f t="shared" si="4"/>
        <v>3406.8771008999993</v>
      </c>
      <c r="F50" s="23">
        <f t="shared" si="4"/>
        <v>851.71927522499982</v>
      </c>
      <c r="G50" s="22"/>
      <c r="I50" s="27" t="str">
        <f>I29</f>
        <v>CCS Paid to Service Provider</v>
      </c>
      <c r="J50" s="35">
        <f t="shared" ref="J50:L50" si="5">J48-J49</f>
        <v>250.254126984127</v>
      </c>
      <c r="K50" s="35">
        <f t="shared" si="5"/>
        <v>12512.70634920635</v>
      </c>
      <c r="L50" s="23">
        <f t="shared" si="5"/>
        <v>3128.1765873015875</v>
      </c>
      <c r="M50" s="22"/>
      <c r="O50" s="54"/>
    </row>
    <row r="51" spans="1:21" ht="15.95" customHeight="1" x14ac:dyDescent="0.2">
      <c r="A51" s="54"/>
      <c r="C51" s="27" t="str">
        <f t="shared" si="3"/>
        <v>Out-of-pocket Child Care Cost</v>
      </c>
      <c r="D51" s="35">
        <f>D47-D50</f>
        <v>93.88387855000002</v>
      </c>
      <c r="E51" s="35">
        <f>E47-E50</f>
        <v>3943.1228991000007</v>
      </c>
      <c r="F51" s="23">
        <f>F47-F50</f>
        <v>985.78072477500018</v>
      </c>
      <c r="G51" s="22"/>
      <c r="I51" s="27" t="str">
        <f>I30</f>
        <v>Out-of-pocket Child Care Cost</v>
      </c>
      <c r="J51" s="35">
        <f>J47-J50</f>
        <v>249.745873015873</v>
      </c>
      <c r="K51" s="35">
        <f>K47-K50</f>
        <v>12487.29365079365</v>
      </c>
      <c r="L51" s="23">
        <f>L47-L50</f>
        <v>3121.8234126984125</v>
      </c>
      <c r="M51" s="22"/>
      <c r="O51" s="54"/>
    </row>
    <row r="52" spans="1:21" ht="15.95" customHeight="1" x14ac:dyDescent="0.2">
      <c r="A52" s="54"/>
      <c r="C52" s="28" t="str">
        <f t="shared" si="3"/>
        <v>Child Care Cost after EOY Reconciliation</v>
      </c>
      <c r="D52" s="37">
        <f>D47-D48</f>
        <v>89.614609000000016</v>
      </c>
      <c r="E52" s="37">
        <f t="shared" ref="E52:F52" si="6">E47-E48</f>
        <v>3763.8135780000007</v>
      </c>
      <c r="F52" s="24">
        <f t="shared" si="6"/>
        <v>940.95339450000017</v>
      </c>
      <c r="G52" s="22"/>
      <c r="H52" s="1"/>
      <c r="I52" s="28" t="str">
        <f>C52</f>
        <v>Child Care Cost after EOY Reconciliation</v>
      </c>
      <c r="J52" s="37">
        <f>J47-J48</f>
        <v>236.57460317460317</v>
      </c>
      <c r="K52" s="37">
        <f t="shared" ref="K52:L52" si="7">K47-K48</f>
        <v>11828.730158730159</v>
      </c>
      <c r="L52" s="24">
        <f t="shared" si="7"/>
        <v>2957.1825396825398</v>
      </c>
      <c r="M52" s="22"/>
      <c r="O52" s="54"/>
    </row>
    <row r="53" spans="1:21" s="15" customFormat="1" ht="15.95" customHeight="1" x14ac:dyDescent="0.2">
      <c r="A53" s="54"/>
      <c r="C53" s="25"/>
      <c r="E53" s="26"/>
      <c r="F53" s="26"/>
      <c r="G53" s="26"/>
      <c r="I53" s="25"/>
      <c r="K53" s="26"/>
      <c r="L53" s="26"/>
      <c r="M53" s="26"/>
      <c r="O53" s="54"/>
      <c r="P53" s="12"/>
      <c r="Q53" s="12"/>
      <c r="R53" s="12"/>
      <c r="S53" s="12"/>
      <c r="T53" s="12"/>
      <c r="U53" s="12"/>
    </row>
    <row r="54" spans="1:21" ht="15.95" customHeight="1" x14ac:dyDescent="0.2">
      <c r="A54" s="54"/>
      <c r="C54" s="16" t="s">
        <v>17</v>
      </c>
      <c r="D54" s="17"/>
      <c r="E54" s="18"/>
      <c r="F54" s="19"/>
      <c r="G54" s="123"/>
      <c r="I54" s="16" t="s">
        <v>18</v>
      </c>
      <c r="J54" s="17"/>
      <c r="K54" s="18"/>
      <c r="L54" s="19"/>
      <c r="M54" s="123"/>
      <c r="O54" s="54"/>
    </row>
    <row r="55" spans="1:21" ht="15.95" customHeight="1" x14ac:dyDescent="0.2">
      <c r="A55" s="54"/>
      <c r="C55" s="38" t="s">
        <v>9</v>
      </c>
      <c r="D55" s="136">
        <f>MAX(D56:D58)</f>
        <v>50</v>
      </c>
      <c r="E55" s="20"/>
      <c r="F55" s="21" t="s">
        <v>118</v>
      </c>
      <c r="G55" s="124"/>
      <c r="I55" s="38" t="s">
        <v>9</v>
      </c>
      <c r="J55" s="136">
        <f>MAX(J56:J58)</f>
        <v>50</v>
      </c>
      <c r="K55" s="20"/>
      <c r="L55" s="21" t="s">
        <v>118</v>
      </c>
      <c r="M55" s="124"/>
      <c r="O55" s="54"/>
    </row>
    <row r="56" spans="1:21" ht="15.95" customHeight="1" x14ac:dyDescent="0.2">
      <c r="A56" s="54"/>
      <c r="C56" s="27" t="s">
        <v>81</v>
      </c>
      <c r="D56" s="49">
        <v>50</v>
      </c>
      <c r="E56" s="20"/>
      <c r="F56" s="138">
        <v>11.77</v>
      </c>
      <c r="G56" s="124"/>
      <c r="I56" s="27" t="s">
        <v>81</v>
      </c>
      <c r="J56" s="49">
        <v>50</v>
      </c>
      <c r="K56" s="20"/>
      <c r="L56" s="138">
        <v>11.77</v>
      </c>
      <c r="M56" s="124"/>
      <c r="O56" s="54"/>
    </row>
    <row r="57" spans="1:21" ht="15.95" customHeight="1" x14ac:dyDescent="0.2">
      <c r="A57" s="54"/>
      <c r="C57" s="27" t="s">
        <v>82</v>
      </c>
      <c r="D57" s="49">
        <v>0</v>
      </c>
      <c r="E57" s="20"/>
      <c r="F57" s="138">
        <v>10.9</v>
      </c>
      <c r="G57" s="124"/>
      <c r="I57" s="27" t="s">
        <v>82</v>
      </c>
      <c r="J57" s="49">
        <v>0</v>
      </c>
      <c r="K57" s="20"/>
      <c r="L57" s="138">
        <v>10.9</v>
      </c>
      <c r="M57" s="124"/>
      <c r="O57" s="54"/>
    </row>
    <row r="58" spans="1:21" ht="15.95" customHeight="1" x14ac:dyDescent="0.2">
      <c r="A58" s="54"/>
      <c r="C58" s="27" t="s">
        <v>83</v>
      </c>
      <c r="D58" s="49">
        <v>0</v>
      </c>
      <c r="E58" s="20"/>
      <c r="F58" s="138">
        <v>10.29</v>
      </c>
      <c r="G58" s="124"/>
      <c r="I58" s="27" t="s">
        <v>83</v>
      </c>
      <c r="J58" s="49">
        <v>0</v>
      </c>
      <c r="K58" s="20"/>
      <c r="L58" s="138">
        <v>10.29</v>
      </c>
      <c r="M58" s="124"/>
      <c r="O58" s="54"/>
    </row>
    <row r="59" spans="1:21" ht="15.95" customHeight="1" x14ac:dyDescent="0.2">
      <c r="A59" s="54"/>
      <c r="C59" s="38" t="s">
        <v>8</v>
      </c>
      <c r="D59" s="129">
        <f>SUMIF(D56:D58,"&gt;0",D60:D62)</f>
        <v>500</v>
      </c>
      <c r="E59" s="168"/>
      <c r="F59" s="169"/>
      <c r="G59" s="127"/>
      <c r="I59" s="38" t="s">
        <v>8</v>
      </c>
      <c r="J59" s="129">
        <f>SUMIF(J56:J58,"&gt;0",J60:J62)</f>
        <v>500</v>
      </c>
      <c r="K59" s="168"/>
      <c r="L59" s="169"/>
      <c r="M59" s="127"/>
      <c r="O59" s="54"/>
    </row>
    <row r="60" spans="1:21" ht="15.95" customHeight="1" x14ac:dyDescent="0.2">
      <c r="A60" s="54"/>
      <c r="C60" s="41" t="str">
        <f>C39</f>
        <v>Centre Based Long Day Care</v>
      </c>
      <c r="D60" s="50">
        <v>500</v>
      </c>
      <c r="E60" s="22"/>
      <c r="F60" s="23"/>
      <c r="G60" s="22"/>
      <c r="I60" s="27" t="str">
        <f>C60</f>
        <v>Centre Based Long Day Care</v>
      </c>
      <c r="J60" s="50">
        <v>500</v>
      </c>
      <c r="K60" s="22"/>
      <c r="L60" s="23"/>
      <c r="M60" s="22"/>
      <c r="O60" s="54"/>
    </row>
    <row r="61" spans="1:21" ht="15.95" customHeight="1" x14ac:dyDescent="0.2">
      <c r="A61" s="54"/>
      <c r="C61" s="41" t="str">
        <f>C40</f>
        <v>Family Day Care</v>
      </c>
      <c r="D61" s="120">
        <v>0</v>
      </c>
      <c r="E61" s="22"/>
      <c r="F61" s="23"/>
      <c r="G61" s="22"/>
      <c r="I61" s="27" t="str">
        <f>C61</f>
        <v>Family Day Care</v>
      </c>
      <c r="J61" s="120">
        <v>0</v>
      </c>
      <c r="K61" s="22"/>
      <c r="L61" s="23"/>
      <c r="M61" s="22"/>
      <c r="O61" s="54"/>
    </row>
    <row r="62" spans="1:21" ht="15.95" customHeight="1" x14ac:dyDescent="0.2">
      <c r="A62" s="54"/>
      <c r="C62" s="41" t="str">
        <f>C41</f>
        <v>Outside School Hours Care</v>
      </c>
      <c r="D62" s="120">
        <v>0</v>
      </c>
      <c r="E62" s="22"/>
      <c r="F62" s="23" t="s">
        <v>102</v>
      </c>
      <c r="G62" s="22"/>
      <c r="I62" s="27" t="str">
        <f>C62</f>
        <v>Outside School Hours Care</v>
      </c>
      <c r="J62" s="120">
        <v>0</v>
      </c>
      <c r="K62" s="22"/>
      <c r="L62" s="23" t="s">
        <v>102</v>
      </c>
      <c r="M62" s="22"/>
      <c r="O62" s="54"/>
    </row>
    <row r="63" spans="1:21" ht="15.95" customHeight="1" x14ac:dyDescent="0.2">
      <c r="A63" s="54"/>
      <c r="C63" s="38" t="s">
        <v>0</v>
      </c>
      <c r="D63" s="77" t="str">
        <f>D42</f>
        <v>Maximum 50 hours of subsidy!</v>
      </c>
      <c r="E63" s="39" t="s">
        <v>1</v>
      </c>
      <c r="F63" s="40" t="s">
        <v>2</v>
      </c>
      <c r="G63" s="39" t="str">
        <f>$G$21</f>
        <v>Max Yearly Fee Eligible for CCS</v>
      </c>
      <c r="I63" s="38" t="s">
        <v>0</v>
      </c>
      <c r="J63" s="76" t="str">
        <f>D63</f>
        <v>Maximum 50 hours of subsidy!</v>
      </c>
      <c r="K63" s="39" t="s">
        <v>1</v>
      </c>
      <c r="L63" s="40" t="s">
        <v>2</v>
      </c>
      <c r="M63" s="39" t="str">
        <f>$G$21</f>
        <v>Max Yearly Fee Eligible for CCS</v>
      </c>
      <c r="O63" s="54"/>
    </row>
    <row r="64" spans="1:21" ht="15.95" customHeight="1" x14ac:dyDescent="0.2">
      <c r="A64" s="54"/>
      <c r="C64" s="41" t="str">
        <f>C43</f>
        <v>Centre Based Long Day Care</v>
      </c>
      <c r="D64" s="49">
        <v>50</v>
      </c>
      <c r="E64" s="22">
        <f>F56*$D$9</f>
        <v>6.5110855333333326</v>
      </c>
      <c r="F64" s="23">
        <f>IF(D64&gt;$E$8,$E$8,D64)*E64</f>
        <v>325.55427666666662</v>
      </c>
      <c r="G64" s="22">
        <f>IF(F64=0,0,D60/D64*(F64/E64)*D56)</f>
        <v>25000</v>
      </c>
      <c r="I64" s="27" t="str">
        <f>C64</f>
        <v>Centre Based Long Day Care</v>
      </c>
      <c r="J64" s="49">
        <v>50</v>
      </c>
      <c r="K64" s="22">
        <f>L56*$D$9</f>
        <v>6.5110855333333326</v>
      </c>
      <c r="L64" s="23">
        <f>IF(J64&gt;$E$8,$E$8,J64)*K64</f>
        <v>325.55427666666662</v>
      </c>
      <c r="M64" s="22">
        <f>IF(L64=0,0,J60/J64*(L64/K64)*J56)</f>
        <v>25000</v>
      </c>
      <c r="O64" s="54"/>
    </row>
    <row r="65" spans="1:21" ht="15.95" customHeight="1" x14ac:dyDescent="0.2">
      <c r="A65" s="54"/>
      <c r="C65" s="41" t="str">
        <f>C44</f>
        <v>Family Day Care</v>
      </c>
      <c r="D65" s="48">
        <v>0</v>
      </c>
      <c r="E65" s="22">
        <f>F57*$D$9</f>
        <v>6.0298073333333333</v>
      </c>
      <c r="F65" s="23">
        <f>IF(D65=0,0,IF(D64&gt;$E$8,0,IF(D64=0,IF(D65&gt;$E$8,$E$8,D65),IF(SUM(D64:D65)&gt;$E$8,$E$8-D64,D65))))*E65</f>
        <v>0</v>
      </c>
      <c r="G65" s="22">
        <f>IF(F65=0,0,D61/D65*(F65/E65)*D57)</f>
        <v>0</v>
      </c>
      <c r="I65" s="27" t="str">
        <f>C65</f>
        <v>Family Day Care</v>
      </c>
      <c r="J65" s="48">
        <v>0</v>
      </c>
      <c r="K65" s="22">
        <f>L57*$D$9</f>
        <v>6.0298073333333333</v>
      </c>
      <c r="L65" s="23">
        <f>IF(J65=0,0,IF(J64&gt;$E$8,0,IF(J64=0,IF(J65&gt;$E$8,$E$8,J65),IF(SUM(J64:J65)&gt;$E$8,$E$8-J64,J65))))*K65</f>
        <v>0</v>
      </c>
      <c r="M65" s="22">
        <f>IF(L65=0,0,J61/J65*(L65/K65)*J57)</f>
        <v>0</v>
      </c>
      <c r="O65" s="54"/>
    </row>
    <row r="66" spans="1:21" ht="15.95" customHeight="1" x14ac:dyDescent="0.2">
      <c r="A66" s="54"/>
      <c r="C66" s="41" t="str">
        <f>C45</f>
        <v>Outside School Hours Care</v>
      </c>
      <c r="D66" s="48">
        <v>0</v>
      </c>
      <c r="E66" s="22">
        <f>F58*$D$9</f>
        <v>5.6923593999999991</v>
      </c>
      <c r="F66" s="24">
        <f>IF(D66=0,0,IF(OR(D64&gt;$E$8,D65&gt;$E$8),0,IF(AND(D64=0,D65=0),IF(D66&gt;$E$8,$E$8,D66),IF(AND(D64&lt;&gt;0,D65=0),$E$8-D64,IF(AND(D64=0,D65&lt;&gt;0),$E$8-D65,IF(SUM(D64:D65)&gt;$E$8,0,$E$8-SUM(D64:D65)))))))*E66</f>
        <v>0</v>
      </c>
      <c r="G66" s="22">
        <f>IF(F66=0,0,D62/D66*(F66/E66)*D58)</f>
        <v>0</v>
      </c>
      <c r="I66" s="27" t="str">
        <f>C66</f>
        <v>Outside School Hours Care</v>
      </c>
      <c r="J66" s="48">
        <v>0</v>
      </c>
      <c r="K66" s="22">
        <f>L58*$D$9</f>
        <v>5.6923593999999991</v>
      </c>
      <c r="L66" s="24">
        <f>IF(J66=0,0,IF(OR(J64&gt;$E$8,J65&gt;$E$8),0,IF(AND(J64=0,J65=0),IF(J66&gt;$E$8,$E$8,J66),IF(AND(J64&lt;&gt;0,J65=0),$E$8-J64,IF(AND(J64=0,J65&lt;&gt;0),$E$8-J65,IF(SUM(J64:J65)&gt;$E$8,0,$E$8-SUM(J64:J65)))))))*K66</f>
        <v>0</v>
      </c>
      <c r="M66" s="22">
        <f>IF(L66=0,0,J62/J66*(L66/K66)*J58)</f>
        <v>0</v>
      </c>
      <c r="O66" s="54"/>
    </row>
    <row r="67" spans="1:21" ht="15.95" customHeight="1" x14ac:dyDescent="0.2">
      <c r="A67" s="54"/>
      <c r="C67" s="29" t="s">
        <v>24</v>
      </c>
      <c r="D67" s="34" t="s">
        <v>12</v>
      </c>
      <c r="E67" s="30" t="s">
        <v>11</v>
      </c>
      <c r="F67" s="43" t="s">
        <v>26</v>
      </c>
      <c r="G67" s="126"/>
      <c r="I67" s="29" t="s">
        <v>24</v>
      </c>
      <c r="J67" s="34" t="s">
        <v>12</v>
      </c>
      <c r="K67" s="30" t="s">
        <v>11</v>
      </c>
      <c r="L67" s="43" t="s">
        <v>26</v>
      </c>
      <c r="M67" s="126"/>
      <c r="O67" s="54"/>
    </row>
    <row r="68" spans="1:21" ht="15.95" customHeight="1" x14ac:dyDescent="0.2">
      <c r="A68" s="54"/>
      <c r="C68" s="27" t="s">
        <v>10</v>
      </c>
      <c r="D68" s="35">
        <f>D59</f>
        <v>500</v>
      </c>
      <c r="E68" s="22">
        <f>D56*D60+D57*D61+D58*D62</f>
        <v>25000</v>
      </c>
      <c r="F68" s="23">
        <f>E68/4</f>
        <v>6250</v>
      </c>
      <c r="G68" s="22"/>
      <c r="I68" s="27" t="s">
        <v>10</v>
      </c>
      <c r="J68" s="35">
        <f>J59</f>
        <v>500</v>
      </c>
      <c r="K68" s="22">
        <f>J56*J60+J57*J61+J58*J62</f>
        <v>25000</v>
      </c>
      <c r="L68" s="23">
        <f>K68/4</f>
        <v>6250</v>
      </c>
      <c r="M68" s="22"/>
      <c r="O68" s="54"/>
    </row>
    <row r="69" spans="1:21" ht="15.95" customHeight="1" x14ac:dyDescent="0.2">
      <c r="A69" s="54"/>
      <c r="C69" s="27" t="s">
        <v>94</v>
      </c>
      <c r="D69" s="36">
        <f>E69/D55</f>
        <v>276.59666666666664</v>
      </c>
      <c r="E69" s="22">
        <f>IF($D$6&gt;Rates!$D$15,MIN(Rates!$E$15,F64*D56+F65*D57+F66*D58,SUM(G64:G66)*$D$9),MIN(F64*D56+F65*D57+F66*D58,SUM(G64:G66)*$D$9))</f>
        <v>13829.833333333332</v>
      </c>
      <c r="F69" s="23">
        <f>E69/4</f>
        <v>3457.458333333333</v>
      </c>
      <c r="G69" s="22"/>
      <c r="I69" s="27" t="s">
        <v>94</v>
      </c>
      <c r="J69" s="36">
        <f>K69/J55</f>
        <v>276.59666666666664</v>
      </c>
      <c r="K69" s="22">
        <f>IF($D$6&gt;Rates!$D$15,MIN(Rates!$E$15,L64*J56+L65*J57+L66*J58,SUM(M64:M66)*$D$9),MIN(L64*J56+L65*J57+L66*J58,SUM(M64:M66)*$D$9))</f>
        <v>13829.833333333332</v>
      </c>
      <c r="L69" s="23">
        <f>K69/4</f>
        <v>3457.458333333333</v>
      </c>
      <c r="M69" s="22"/>
      <c r="O69" s="54"/>
    </row>
    <row r="70" spans="1:21" ht="15.95" customHeight="1" x14ac:dyDescent="0.2">
      <c r="A70" s="54"/>
      <c r="C70" s="27" t="str">
        <f>C49</f>
        <v>5% CCS Withholding</v>
      </c>
      <c r="D70" s="36">
        <f>D69*Rates!$E$30</f>
        <v>13.829833333333333</v>
      </c>
      <c r="E70" s="22">
        <f>E69*Rates!$E$30</f>
        <v>691.49166666666667</v>
      </c>
      <c r="F70" s="23">
        <f>F69*Rates!$E$30</f>
        <v>172.87291666666667</v>
      </c>
      <c r="G70" s="22"/>
      <c r="H70" s="1"/>
      <c r="I70" s="27" t="str">
        <f>I49</f>
        <v>5% CCS Withholding</v>
      </c>
      <c r="J70" s="36">
        <f>J69*Rates!$E$30</f>
        <v>13.829833333333333</v>
      </c>
      <c r="K70" s="22">
        <f>K69*Rates!$E$30</f>
        <v>691.49166666666667</v>
      </c>
      <c r="L70" s="23">
        <f>L69*Rates!$E$30</f>
        <v>172.87291666666667</v>
      </c>
      <c r="M70" s="22"/>
      <c r="O70" s="54"/>
    </row>
    <row r="71" spans="1:21" ht="15.95" customHeight="1" x14ac:dyDescent="0.2">
      <c r="A71" s="54"/>
      <c r="C71" s="27" t="str">
        <f>C50</f>
        <v>CCS Paid to Service Provider</v>
      </c>
      <c r="D71" s="35">
        <f t="shared" ref="D71:F71" si="8">D69-D70</f>
        <v>262.7668333333333</v>
      </c>
      <c r="E71" s="35">
        <f t="shared" si="8"/>
        <v>13138.341666666665</v>
      </c>
      <c r="F71" s="23">
        <f t="shared" si="8"/>
        <v>3284.5854166666663</v>
      </c>
      <c r="G71" s="22"/>
      <c r="I71" s="27" t="str">
        <f>I50</f>
        <v>CCS Paid to Service Provider</v>
      </c>
      <c r="J71" s="35">
        <f t="shared" ref="J71:L71" si="9">J69-J70</f>
        <v>262.7668333333333</v>
      </c>
      <c r="K71" s="35">
        <f t="shared" si="9"/>
        <v>13138.341666666665</v>
      </c>
      <c r="L71" s="23">
        <f t="shared" si="9"/>
        <v>3284.5854166666663</v>
      </c>
      <c r="M71" s="22"/>
      <c r="O71" s="54"/>
    </row>
    <row r="72" spans="1:21" ht="15.95" customHeight="1" x14ac:dyDescent="0.2">
      <c r="A72" s="54"/>
      <c r="C72" s="27" t="str">
        <f>C51</f>
        <v>Out-of-pocket Child Care Cost</v>
      </c>
      <c r="D72" s="35">
        <f>D68-D71</f>
        <v>237.2331666666667</v>
      </c>
      <c r="E72" s="35">
        <f>E68-E71</f>
        <v>11861.658333333335</v>
      </c>
      <c r="F72" s="23">
        <f>F68-F71</f>
        <v>2965.4145833333337</v>
      </c>
      <c r="G72" s="22"/>
      <c r="I72" s="27" t="str">
        <f>I51</f>
        <v>Out-of-pocket Child Care Cost</v>
      </c>
      <c r="J72" s="35">
        <f>J68-J71</f>
        <v>237.2331666666667</v>
      </c>
      <c r="K72" s="35">
        <f>K68-K71</f>
        <v>11861.658333333335</v>
      </c>
      <c r="L72" s="23">
        <f>L68-L71</f>
        <v>2965.4145833333337</v>
      </c>
      <c r="M72" s="22"/>
      <c r="O72" s="54"/>
    </row>
    <row r="73" spans="1:21" ht="15.95" customHeight="1" x14ac:dyDescent="0.2">
      <c r="A73" s="54"/>
      <c r="C73" s="28" t="str">
        <f>C52</f>
        <v>Child Care Cost after EOY Reconciliation</v>
      </c>
      <c r="D73" s="37">
        <f>D68-D69</f>
        <v>223.40333333333336</v>
      </c>
      <c r="E73" s="37">
        <f t="shared" ref="E73:F73" si="10">E68-E69</f>
        <v>11170.166666666668</v>
      </c>
      <c r="F73" s="24">
        <f t="shared" si="10"/>
        <v>2792.541666666667</v>
      </c>
      <c r="G73" s="22"/>
      <c r="H73" s="1"/>
      <c r="I73" s="28" t="str">
        <f>C73</f>
        <v>Child Care Cost after EOY Reconciliation</v>
      </c>
      <c r="J73" s="37">
        <f>J68-J69</f>
        <v>223.40333333333336</v>
      </c>
      <c r="K73" s="37">
        <f t="shared" ref="K73:L73" si="11">K68-K69</f>
        <v>11170.166666666668</v>
      </c>
      <c r="L73" s="24">
        <f t="shared" si="11"/>
        <v>2792.541666666667</v>
      </c>
      <c r="M73" s="22"/>
      <c r="O73" s="54"/>
    </row>
    <row r="74" spans="1:21" s="15" customFormat="1" ht="15.95" customHeight="1" x14ac:dyDescent="0.2">
      <c r="A74" s="54"/>
      <c r="C74" s="25"/>
      <c r="E74" s="26"/>
      <c r="F74" s="26"/>
      <c r="G74" s="26"/>
      <c r="I74" s="25"/>
      <c r="K74" s="26"/>
      <c r="L74" s="26"/>
      <c r="M74" s="26"/>
      <c r="O74" s="54"/>
      <c r="P74" s="12"/>
      <c r="Q74" s="12"/>
      <c r="R74" s="12"/>
      <c r="S74" s="12"/>
      <c r="T74" s="12"/>
      <c r="U74" s="12"/>
    </row>
    <row r="75" spans="1:21" ht="15.95" customHeight="1" x14ac:dyDescent="0.2">
      <c r="A75" s="54"/>
      <c r="C75" s="16" t="s">
        <v>19</v>
      </c>
      <c r="D75" s="17"/>
      <c r="E75" s="18"/>
      <c r="F75" s="19"/>
      <c r="G75" s="123"/>
      <c r="I75" s="16" t="s">
        <v>20</v>
      </c>
      <c r="J75" s="17"/>
      <c r="K75" s="18"/>
      <c r="L75" s="19"/>
      <c r="M75" s="123"/>
      <c r="O75" s="54"/>
    </row>
    <row r="76" spans="1:21" ht="15.95" customHeight="1" x14ac:dyDescent="0.2">
      <c r="A76" s="54"/>
      <c r="C76" s="38" t="s">
        <v>9</v>
      </c>
      <c r="D76" s="136">
        <f>MAX(D77:D79)</f>
        <v>50</v>
      </c>
      <c r="E76" s="20"/>
      <c r="F76" s="21" t="s">
        <v>118</v>
      </c>
      <c r="G76" s="124"/>
      <c r="I76" s="38" t="s">
        <v>9</v>
      </c>
      <c r="J76" s="136">
        <f>MAX(J77:J79)</f>
        <v>50</v>
      </c>
      <c r="K76" s="20"/>
      <c r="L76" s="21" t="s">
        <v>118</v>
      </c>
      <c r="M76" s="124"/>
      <c r="O76" s="54"/>
    </row>
    <row r="77" spans="1:21" ht="15.95" customHeight="1" x14ac:dyDescent="0.2">
      <c r="A77" s="54"/>
      <c r="C77" s="27" t="s">
        <v>81</v>
      </c>
      <c r="D77" s="49">
        <v>50</v>
      </c>
      <c r="E77" s="20"/>
      <c r="F77" s="138">
        <v>11.77</v>
      </c>
      <c r="G77" s="124"/>
      <c r="I77" s="27" t="s">
        <v>81</v>
      </c>
      <c r="J77" s="49">
        <v>50</v>
      </c>
      <c r="K77" s="20"/>
      <c r="L77" s="138">
        <v>11.77</v>
      </c>
      <c r="M77" s="124"/>
      <c r="O77" s="54"/>
    </row>
    <row r="78" spans="1:21" ht="15.95" customHeight="1" x14ac:dyDescent="0.2">
      <c r="A78" s="54"/>
      <c r="C78" s="27" t="s">
        <v>82</v>
      </c>
      <c r="D78" s="49">
        <v>0</v>
      </c>
      <c r="E78" s="20"/>
      <c r="F78" s="138">
        <v>10.9</v>
      </c>
      <c r="G78" s="124"/>
      <c r="I78" s="27" t="s">
        <v>82</v>
      </c>
      <c r="J78" s="49">
        <v>0</v>
      </c>
      <c r="K78" s="20"/>
      <c r="L78" s="138">
        <v>10.9</v>
      </c>
      <c r="M78" s="124"/>
      <c r="O78" s="54"/>
    </row>
    <row r="79" spans="1:21" ht="15.95" customHeight="1" x14ac:dyDescent="0.2">
      <c r="A79" s="54"/>
      <c r="C79" s="27" t="s">
        <v>83</v>
      </c>
      <c r="D79" s="49">
        <v>0</v>
      </c>
      <c r="E79" s="20"/>
      <c r="F79" s="138">
        <v>10.29</v>
      </c>
      <c r="G79" s="124"/>
      <c r="I79" s="27" t="s">
        <v>83</v>
      </c>
      <c r="J79" s="49">
        <v>0</v>
      </c>
      <c r="K79" s="20"/>
      <c r="L79" s="138">
        <v>10.29</v>
      </c>
      <c r="M79" s="124"/>
      <c r="O79" s="54"/>
    </row>
    <row r="80" spans="1:21" ht="15.95" customHeight="1" x14ac:dyDescent="0.2">
      <c r="A80" s="54"/>
      <c r="C80" s="38" t="s">
        <v>8</v>
      </c>
      <c r="D80" s="129">
        <f>SUMIF(D77:D79,"&gt;0",D81:D83)</f>
        <v>500</v>
      </c>
      <c r="E80" s="168"/>
      <c r="F80" s="169"/>
      <c r="G80" s="127"/>
      <c r="I80" s="38" t="s">
        <v>8</v>
      </c>
      <c r="J80" s="129">
        <f>SUMIF(J77:J79,"&gt;0",J81:J83)</f>
        <v>500</v>
      </c>
      <c r="K80" s="168"/>
      <c r="L80" s="169"/>
      <c r="M80" s="127"/>
      <c r="O80" s="54"/>
    </row>
    <row r="81" spans="1:21" ht="15.95" customHeight="1" x14ac:dyDescent="0.2">
      <c r="A81" s="54"/>
      <c r="C81" s="41" t="str">
        <f>C60</f>
        <v>Centre Based Long Day Care</v>
      </c>
      <c r="D81" s="50">
        <v>500</v>
      </c>
      <c r="E81" s="22"/>
      <c r="F81" s="23"/>
      <c r="G81" s="22"/>
      <c r="I81" s="27" t="str">
        <f>C81</f>
        <v>Centre Based Long Day Care</v>
      </c>
      <c r="J81" s="50">
        <v>500</v>
      </c>
      <c r="K81" s="22"/>
      <c r="L81" s="23"/>
      <c r="M81" s="22"/>
      <c r="O81" s="54"/>
    </row>
    <row r="82" spans="1:21" ht="15.95" customHeight="1" x14ac:dyDescent="0.2">
      <c r="A82" s="54"/>
      <c r="C82" s="41" t="str">
        <f>C61</f>
        <v>Family Day Care</v>
      </c>
      <c r="D82" s="120">
        <v>0</v>
      </c>
      <c r="E82" s="22"/>
      <c r="F82" s="23"/>
      <c r="G82" s="22"/>
      <c r="I82" s="27" t="str">
        <f>C82</f>
        <v>Family Day Care</v>
      </c>
      <c r="J82" s="120">
        <v>0</v>
      </c>
      <c r="K82" s="22"/>
      <c r="L82" s="23"/>
      <c r="M82" s="22"/>
      <c r="O82" s="54"/>
    </row>
    <row r="83" spans="1:21" ht="15.95" customHeight="1" x14ac:dyDescent="0.2">
      <c r="A83" s="54"/>
      <c r="C83" s="41" t="str">
        <f>C62</f>
        <v>Outside School Hours Care</v>
      </c>
      <c r="D83" s="120">
        <v>0</v>
      </c>
      <c r="E83" s="22"/>
      <c r="F83" s="23" t="s">
        <v>102</v>
      </c>
      <c r="G83" s="22"/>
      <c r="I83" s="27" t="str">
        <f>C83</f>
        <v>Outside School Hours Care</v>
      </c>
      <c r="J83" s="120">
        <v>0</v>
      </c>
      <c r="K83" s="22"/>
      <c r="L83" s="23" t="s">
        <v>102</v>
      </c>
      <c r="M83" s="22"/>
      <c r="O83" s="54"/>
    </row>
    <row r="84" spans="1:21" ht="15.95" customHeight="1" x14ac:dyDescent="0.2">
      <c r="A84" s="54"/>
      <c r="C84" s="38" t="s">
        <v>0</v>
      </c>
      <c r="D84" s="77" t="str">
        <f>D63</f>
        <v>Maximum 50 hours of subsidy!</v>
      </c>
      <c r="E84" s="39" t="s">
        <v>1</v>
      </c>
      <c r="F84" s="40" t="s">
        <v>2</v>
      </c>
      <c r="G84" s="39" t="str">
        <f>$G$21</f>
        <v>Max Yearly Fee Eligible for CCS</v>
      </c>
      <c r="I84" s="38" t="s">
        <v>0</v>
      </c>
      <c r="J84" s="76" t="str">
        <f>D84</f>
        <v>Maximum 50 hours of subsidy!</v>
      </c>
      <c r="K84" s="39" t="s">
        <v>1</v>
      </c>
      <c r="L84" s="40" t="s">
        <v>2</v>
      </c>
      <c r="M84" s="39" t="str">
        <f>$G$21</f>
        <v>Max Yearly Fee Eligible for CCS</v>
      </c>
      <c r="O84" s="54"/>
    </row>
    <row r="85" spans="1:21" ht="15.95" customHeight="1" x14ac:dyDescent="0.2">
      <c r="A85" s="54"/>
      <c r="C85" s="41" t="str">
        <f>C64</f>
        <v>Centre Based Long Day Care</v>
      </c>
      <c r="D85" s="49">
        <v>50</v>
      </c>
      <c r="E85" s="22">
        <f>F77*$D$9</f>
        <v>6.5110855333333326</v>
      </c>
      <c r="F85" s="23">
        <f>IF(D85&gt;$E$8,$E$8,D85)*E85</f>
        <v>325.55427666666662</v>
      </c>
      <c r="G85" s="22">
        <f>IF(F85=0,0,D81/D85*(F85/E85)*D77)</f>
        <v>25000</v>
      </c>
      <c r="I85" s="27" t="str">
        <f>C85</f>
        <v>Centre Based Long Day Care</v>
      </c>
      <c r="J85" s="49">
        <v>50</v>
      </c>
      <c r="K85" s="22">
        <f>L77*$D$9</f>
        <v>6.5110855333333326</v>
      </c>
      <c r="L85" s="23">
        <f>IF(J85&gt;$E$8,$E$8,J85)*K85</f>
        <v>325.55427666666662</v>
      </c>
      <c r="M85" s="22">
        <f>IF(L85=0,0,J81/J85*(L85/K85)*J77)</f>
        <v>25000</v>
      </c>
      <c r="O85" s="54"/>
    </row>
    <row r="86" spans="1:21" ht="15.95" customHeight="1" x14ac:dyDescent="0.2">
      <c r="A86" s="54"/>
      <c r="C86" s="41" t="str">
        <f>C65</f>
        <v>Family Day Care</v>
      </c>
      <c r="D86" s="48">
        <v>0</v>
      </c>
      <c r="E86" s="22">
        <f>F78*$D$9</f>
        <v>6.0298073333333333</v>
      </c>
      <c r="F86" s="23">
        <f>IF(D86=0,0,IF(D85&gt;$E$8,0,IF(D85=0,IF(D86&gt;$E$8,$E$8,D86),IF(SUM(D85:D86)&gt;$E$8,$E$8-D85,D86))))*E86</f>
        <v>0</v>
      </c>
      <c r="G86" s="22">
        <f>IF(F86=0,0,D82/D86*(F86/E86)*D78)</f>
        <v>0</v>
      </c>
      <c r="I86" s="27" t="str">
        <f>C86</f>
        <v>Family Day Care</v>
      </c>
      <c r="J86" s="48">
        <v>0</v>
      </c>
      <c r="K86" s="22">
        <f>L78*$D$9</f>
        <v>6.0298073333333333</v>
      </c>
      <c r="L86" s="23">
        <f>IF(J86=0,0,IF(J85&gt;$E$8,0,IF(J85=0,IF(J86&gt;$E$8,$E$8,J86),IF(SUM(J85:J86)&gt;$E$8,$E$8-J85,J86))))*K86</f>
        <v>0</v>
      </c>
      <c r="M86" s="22">
        <f>IF(L86=0,0,J82/J86*(L86/K86)*J78)</f>
        <v>0</v>
      </c>
      <c r="O86" s="54"/>
    </row>
    <row r="87" spans="1:21" ht="15.95" customHeight="1" x14ac:dyDescent="0.2">
      <c r="A87" s="54"/>
      <c r="C87" s="41" t="str">
        <f>C66</f>
        <v>Outside School Hours Care</v>
      </c>
      <c r="D87" s="48">
        <v>0</v>
      </c>
      <c r="E87" s="22">
        <f>F79*$D$9</f>
        <v>5.6923593999999991</v>
      </c>
      <c r="F87" s="24">
        <f>IF(D87=0,0,IF(OR(D85&gt;$E$8,D86&gt;$E$8),0,IF(AND(D85=0,D86=0),IF(D87&gt;$E$8,$E$8,D87),IF(AND(D85&lt;&gt;0,D86=0),$E$8-D85,IF(AND(D85=0,D86&lt;&gt;0),$E$8-D86,IF(SUM(D85:D86)&gt;$E$8,0,$E$8-SUM(D85:D86)))))))*E87</f>
        <v>0</v>
      </c>
      <c r="G87" s="22">
        <f>IF(F87=0,0,D83/D87*(F87/E87)*D79)</f>
        <v>0</v>
      </c>
      <c r="I87" s="27" t="str">
        <f>C87</f>
        <v>Outside School Hours Care</v>
      </c>
      <c r="J87" s="48">
        <v>0</v>
      </c>
      <c r="K87" s="22">
        <f>L79*$D$9</f>
        <v>5.6923593999999991</v>
      </c>
      <c r="L87" s="24">
        <f>IF(J87=0,0,IF(OR(J85&gt;$E$8,J86&gt;$E$8),0,IF(AND(J85=0,J86=0),IF(J87&gt;$E$8,$E$8,J87),IF(AND(J85&lt;&gt;0,J86=0),$E$8-J85,IF(AND(J85=0,J86&lt;&gt;0),$E$8-J86,IF(SUM(J85:J86)&gt;$E$8,0,$E$8-SUM(J85:J86)))))))*K87</f>
        <v>0</v>
      </c>
      <c r="M87" s="22">
        <f>IF(L87=0,0,J83/J87*(L87/K87)*J79)</f>
        <v>0</v>
      </c>
      <c r="O87" s="54"/>
    </row>
    <row r="88" spans="1:21" ht="15.95" customHeight="1" x14ac:dyDescent="0.2">
      <c r="A88" s="54"/>
      <c r="C88" s="29" t="s">
        <v>24</v>
      </c>
      <c r="D88" s="34" t="s">
        <v>12</v>
      </c>
      <c r="E88" s="30" t="s">
        <v>11</v>
      </c>
      <c r="F88" s="43" t="s">
        <v>26</v>
      </c>
      <c r="G88" s="126"/>
      <c r="I88" s="29" t="s">
        <v>24</v>
      </c>
      <c r="J88" s="34" t="s">
        <v>12</v>
      </c>
      <c r="K88" s="30" t="s">
        <v>11</v>
      </c>
      <c r="L88" s="43" t="s">
        <v>26</v>
      </c>
      <c r="M88" s="126"/>
      <c r="O88" s="54"/>
    </row>
    <row r="89" spans="1:21" ht="15.95" customHeight="1" x14ac:dyDescent="0.2">
      <c r="A89" s="54"/>
      <c r="C89" s="27" t="s">
        <v>10</v>
      </c>
      <c r="D89" s="35">
        <f>D80</f>
        <v>500</v>
      </c>
      <c r="E89" s="22">
        <f>D77*D81+D78*D82+D79*D83</f>
        <v>25000</v>
      </c>
      <c r="F89" s="23">
        <f>E89/4</f>
        <v>6250</v>
      </c>
      <c r="G89" s="22"/>
      <c r="I89" s="27" t="s">
        <v>10</v>
      </c>
      <c r="J89" s="35">
        <f>J80</f>
        <v>500</v>
      </c>
      <c r="K89" s="22">
        <f>J77*J81+J78*J82+J79*J83</f>
        <v>25000</v>
      </c>
      <c r="L89" s="23">
        <f>K89/4</f>
        <v>6250</v>
      </c>
      <c r="M89" s="22"/>
      <c r="O89" s="54"/>
    </row>
    <row r="90" spans="1:21" ht="15.95" customHeight="1" x14ac:dyDescent="0.2">
      <c r="A90" s="54"/>
      <c r="C90" s="27" t="s">
        <v>94</v>
      </c>
      <c r="D90" s="36">
        <f>E90/D76</f>
        <v>276.59666666666664</v>
      </c>
      <c r="E90" s="22">
        <f>IF($D$6&gt;Rates!$D$15,MIN(Rates!$E$15,F85*D77+F86*D78+F87*D79,SUM(G85:G87)*$D$9),MIN(F85*D77+F86*D78+F87*D79,SUM(G85:G87)*$D$9))</f>
        <v>13829.833333333332</v>
      </c>
      <c r="F90" s="23">
        <f>E90/4</f>
        <v>3457.458333333333</v>
      </c>
      <c r="G90" s="22"/>
      <c r="I90" s="27" t="s">
        <v>94</v>
      </c>
      <c r="J90" s="36">
        <f>K90/J76</f>
        <v>276.59666666666664</v>
      </c>
      <c r="K90" s="22">
        <f>IF($D$6&gt;Rates!$D$15,MIN(Rates!$E$15,L85*J77+L86*J78+L87*J79,SUM(M85:M87)*$D$9),MIN(L85*J77+L86*J78+L87*J79,SUM(M85:M87)*$D$9))</f>
        <v>13829.833333333332</v>
      </c>
      <c r="L90" s="23">
        <f>K90/4</f>
        <v>3457.458333333333</v>
      </c>
      <c r="M90" s="22"/>
      <c r="O90" s="54"/>
    </row>
    <row r="91" spans="1:21" ht="15.95" customHeight="1" x14ac:dyDescent="0.2">
      <c r="A91" s="54"/>
      <c r="C91" s="27" t="str">
        <f>C70</f>
        <v>5% CCS Withholding</v>
      </c>
      <c r="D91" s="36">
        <f>D90*Rates!$E$30</f>
        <v>13.829833333333333</v>
      </c>
      <c r="E91" s="22">
        <f>E90*Rates!$E$30</f>
        <v>691.49166666666667</v>
      </c>
      <c r="F91" s="23">
        <f>F90*Rates!$E$30</f>
        <v>172.87291666666667</v>
      </c>
      <c r="G91" s="22"/>
      <c r="H91" s="1"/>
      <c r="I91" s="27" t="str">
        <f>I70</f>
        <v>5% CCS Withholding</v>
      </c>
      <c r="J91" s="36">
        <f>J90*Rates!$E$30</f>
        <v>13.829833333333333</v>
      </c>
      <c r="K91" s="22">
        <f>K90*Rates!$E$30</f>
        <v>691.49166666666667</v>
      </c>
      <c r="L91" s="23">
        <f>L90*Rates!$E$30</f>
        <v>172.87291666666667</v>
      </c>
      <c r="M91" s="22"/>
      <c r="O91" s="54"/>
    </row>
    <row r="92" spans="1:21" ht="15.95" customHeight="1" x14ac:dyDescent="0.2">
      <c r="A92" s="54"/>
      <c r="C92" s="27" t="str">
        <f>C71</f>
        <v>CCS Paid to Service Provider</v>
      </c>
      <c r="D92" s="35">
        <f t="shared" ref="D92:F92" si="12">D90-D91</f>
        <v>262.7668333333333</v>
      </c>
      <c r="E92" s="35">
        <f t="shared" si="12"/>
        <v>13138.341666666665</v>
      </c>
      <c r="F92" s="23">
        <f t="shared" si="12"/>
        <v>3284.5854166666663</v>
      </c>
      <c r="G92" s="22"/>
      <c r="I92" s="27" t="str">
        <f>I71</f>
        <v>CCS Paid to Service Provider</v>
      </c>
      <c r="J92" s="35">
        <f t="shared" ref="J92:L92" si="13">J90-J91</f>
        <v>262.7668333333333</v>
      </c>
      <c r="K92" s="35">
        <f t="shared" si="13"/>
        <v>13138.341666666665</v>
      </c>
      <c r="L92" s="23">
        <f t="shared" si="13"/>
        <v>3284.5854166666663</v>
      </c>
      <c r="M92" s="22"/>
      <c r="O92" s="54"/>
    </row>
    <row r="93" spans="1:21" ht="15.95" customHeight="1" x14ac:dyDescent="0.2">
      <c r="A93" s="54"/>
      <c r="C93" s="27" t="str">
        <f>C72</f>
        <v>Out-of-pocket Child Care Cost</v>
      </c>
      <c r="D93" s="35">
        <f>D89-D92</f>
        <v>237.2331666666667</v>
      </c>
      <c r="E93" s="35">
        <f>E89-E92</f>
        <v>11861.658333333335</v>
      </c>
      <c r="F93" s="23">
        <f>F89-F92</f>
        <v>2965.4145833333337</v>
      </c>
      <c r="G93" s="22"/>
      <c r="I93" s="27" t="str">
        <f>I72</f>
        <v>Out-of-pocket Child Care Cost</v>
      </c>
      <c r="J93" s="35">
        <f>J89-J92</f>
        <v>237.2331666666667</v>
      </c>
      <c r="K93" s="35">
        <f>K89-K92</f>
        <v>11861.658333333335</v>
      </c>
      <c r="L93" s="23">
        <f>L89-L92</f>
        <v>2965.4145833333337</v>
      </c>
      <c r="M93" s="22"/>
      <c r="O93" s="54"/>
    </row>
    <row r="94" spans="1:21" ht="15.95" customHeight="1" x14ac:dyDescent="0.2">
      <c r="A94" s="54"/>
      <c r="C94" s="28" t="str">
        <f>C73</f>
        <v>Child Care Cost after EOY Reconciliation</v>
      </c>
      <c r="D94" s="37">
        <f>D89-D90</f>
        <v>223.40333333333336</v>
      </c>
      <c r="E94" s="37">
        <f t="shared" ref="E94:F94" si="14">E89-E90</f>
        <v>11170.166666666668</v>
      </c>
      <c r="F94" s="24">
        <f t="shared" si="14"/>
        <v>2792.541666666667</v>
      </c>
      <c r="G94" s="22"/>
      <c r="H94" s="1"/>
      <c r="I94" s="28" t="str">
        <f>C94</f>
        <v>Child Care Cost after EOY Reconciliation</v>
      </c>
      <c r="J94" s="37">
        <f>J89-J90</f>
        <v>223.40333333333336</v>
      </c>
      <c r="K94" s="37">
        <f t="shared" ref="K94:L94" si="15">K89-K90</f>
        <v>11170.166666666668</v>
      </c>
      <c r="L94" s="24">
        <f t="shared" si="15"/>
        <v>2792.541666666667</v>
      </c>
      <c r="M94" s="22"/>
      <c r="O94" s="54"/>
    </row>
    <row r="95" spans="1:21" s="15" customFormat="1" ht="15.95" customHeight="1" x14ac:dyDescent="0.2">
      <c r="A95" s="54"/>
      <c r="C95" s="25"/>
      <c r="E95" s="26"/>
      <c r="F95" s="26"/>
      <c r="G95" s="26"/>
      <c r="I95" s="25"/>
      <c r="K95" s="26"/>
      <c r="L95" s="26"/>
      <c r="M95" s="26"/>
      <c r="O95" s="54"/>
      <c r="P95" s="12"/>
      <c r="Q95" s="12"/>
      <c r="R95" s="12"/>
      <c r="S95" s="12"/>
      <c r="T95" s="12"/>
      <c r="U95" s="12"/>
    </row>
    <row r="96" spans="1:21" ht="15.95" customHeight="1" x14ac:dyDescent="0.2">
      <c r="A96" s="54"/>
      <c r="C96" s="16" t="s">
        <v>21</v>
      </c>
      <c r="D96" s="17"/>
      <c r="E96" s="18"/>
      <c r="F96" s="19"/>
      <c r="G96" s="123"/>
      <c r="I96" s="16" t="s">
        <v>22</v>
      </c>
      <c r="J96" s="17"/>
      <c r="K96" s="18"/>
      <c r="L96" s="19"/>
      <c r="M96" s="123"/>
      <c r="O96" s="54"/>
    </row>
    <row r="97" spans="1:15" ht="15.95" customHeight="1" x14ac:dyDescent="0.2">
      <c r="A97" s="54"/>
      <c r="C97" s="38" t="s">
        <v>9</v>
      </c>
      <c r="D97" s="136">
        <f>MAX(D98:D100)</f>
        <v>50</v>
      </c>
      <c r="E97" s="20"/>
      <c r="F97" s="21" t="s">
        <v>118</v>
      </c>
      <c r="G97" s="124"/>
      <c r="I97" s="38" t="s">
        <v>9</v>
      </c>
      <c r="J97" s="136">
        <f>MAX(J98:J100)</f>
        <v>50</v>
      </c>
      <c r="K97" s="20"/>
      <c r="L97" s="21" t="s">
        <v>118</v>
      </c>
      <c r="M97" s="124"/>
      <c r="O97" s="54"/>
    </row>
    <row r="98" spans="1:15" ht="15.95" customHeight="1" x14ac:dyDescent="0.2">
      <c r="A98" s="54"/>
      <c r="C98" s="27" t="s">
        <v>81</v>
      </c>
      <c r="D98" s="49">
        <v>50</v>
      </c>
      <c r="E98" s="20"/>
      <c r="F98" s="138">
        <v>11.77</v>
      </c>
      <c r="G98" s="124"/>
      <c r="I98" s="27" t="s">
        <v>81</v>
      </c>
      <c r="J98" s="49">
        <v>50</v>
      </c>
      <c r="K98" s="20"/>
      <c r="L98" s="138">
        <v>11.77</v>
      </c>
      <c r="M98" s="124"/>
      <c r="O98" s="54"/>
    </row>
    <row r="99" spans="1:15" ht="15.95" customHeight="1" x14ac:dyDescent="0.2">
      <c r="A99" s="54"/>
      <c r="C99" s="27" t="s">
        <v>82</v>
      </c>
      <c r="D99" s="49">
        <v>0</v>
      </c>
      <c r="E99" s="20"/>
      <c r="F99" s="138">
        <v>10.9</v>
      </c>
      <c r="G99" s="124"/>
      <c r="I99" s="27" t="s">
        <v>82</v>
      </c>
      <c r="J99" s="49">
        <v>0</v>
      </c>
      <c r="K99" s="20"/>
      <c r="L99" s="138">
        <v>10.9</v>
      </c>
      <c r="M99" s="124"/>
      <c r="O99" s="54"/>
    </row>
    <row r="100" spans="1:15" ht="15.95" customHeight="1" x14ac:dyDescent="0.2">
      <c r="A100" s="54"/>
      <c r="C100" s="27" t="s">
        <v>83</v>
      </c>
      <c r="D100" s="49">
        <v>0</v>
      </c>
      <c r="E100" s="20"/>
      <c r="F100" s="138">
        <v>10.29</v>
      </c>
      <c r="G100" s="124"/>
      <c r="I100" s="27" t="s">
        <v>83</v>
      </c>
      <c r="J100" s="49">
        <v>0</v>
      </c>
      <c r="K100" s="20"/>
      <c r="L100" s="138">
        <v>10.29</v>
      </c>
      <c r="M100" s="124"/>
      <c r="O100" s="54"/>
    </row>
    <row r="101" spans="1:15" ht="15.95" customHeight="1" x14ac:dyDescent="0.2">
      <c r="A101" s="54"/>
      <c r="C101" s="38" t="s">
        <v>8</v>
      </c>
      <c r="D101" s="129">
        <f>SUMIF(D98:D100,"&gt;0",D102:D104)</f>
        <v>500</v>
      </c>
      <c r="E101" s="170"/>
      <c r="F101" s="171"/>
      <c r="G101" s="127"/>
      <c r="I101" s="38" t="s">
        <v>8</v>
      </c>
      <c r="J101" s="129">
        <f>SUMIF(J98:J100,"&gt;0",J102:J104)</f>
        <v>500</v>
      </c>
      <c r="K101" s="168"/>
      <c r="L101" s="169"/>
      <c r="M101" s="127"/>
      <c r="O101" s="54"/>
    </row>
    <row r="102" spans="1:15" ht="15.95" customHeight="1" x14ac:dyDescent="0.2">
      <c r="A102" s="54"/>
      <c r="C102" s="41" t="str">
        <f>C81</f>
        <v>Centre Based Long Day Care</v>
      </c>
      <c r="D102" s="50">
        <v>500</v>
      </c>
      <c r="E102" s="22"/>
      <c r="F102" s="23"/>
      <c r="G102" s="22"/>
      <c r="I102" s="27" t="str">
        <f>C102</f>
        <v>Centre Based Long Day Care</v>
      </c>
      <c r="J102" s="50">
        <v>500</v>
      </c>
      <c r="K102" s="22"/>
      <c r="L102" s="23"/>
      <c r="M102" s="22"/>
      <c r="O102" s="54"/>
    </row>
    <row r="103" spans="1:15" ht="15.95" customHeight="1" x14ac:dyDescent="0.2">
      <c r="A103" s="54"/>
      <c r="C103" s="41" t="str">
        <f>C82</f>
        <v>Family Day Care</v>
      </c>
      <c r="D103" s="120">
        <v>0</v>
      </c>
      <c r="E103" s="22"/>
      <c r="F103" s="23"/>
      <c r="G103" s="22"/>
      <c r="I103" s="27" t="str">
        <f>C103</f>
        <v>Family Day Care</v>
      </c>
      <c r="J103" s="120">
        <v>0</v>
      </c>
      <c r="K103" s="22"/>
      <c r="L103" s="23"/>
      <c r="M103" s="22"/>
      <c r="O103" s="54"/>
    </row>
    <row r="104" spans="1:15" ht="15.95" customHeight="1" x14ac:dyDescent="0.2">
      <c r="A104" s="54"/>
      <c r="C104" s="41" t="str">
        <f>C83</f>
        <v>Outside School Hours Care</v>
      </c>
      <c r="D104" s="120">
        <v>0</v>
      </c>
      <c r="E104" s="22"/>
      <c r="F104" s="23" t="s">
        <v>102</v>
      </c>
      <c r="G104" s="22"/>
      <c r="I104" s="27" t="str">
        <f>C104</f>
        <v>Outside School Hours Care</v>
      </c>
      <c r="J104" s="120">
        <v>0</v>
      </c>
      <c r="K104" s="22"/>
      <c r="L104" s="23" t="s">
        <v>102</v>
      </c>
      <c r="M104" s="22"/>
      <c r="O104" s="54"/>
    </row>
    <row r="105" spans="1:15" ht="15.95" customHeight="1" x14ac:dyDescent="0.2">
      <c r="A105" s="54"/>
      <c r="C105" s="38" t="s">
        <v>0</v>
      </c>
      <c r="D105" s="77" t="str">
        <f>D84</f>
        <v>Maximum 50 hours of subsidy!</v>
      </c>
      <c r="E105" s="39" t="s">
        <v>1</v>
      </c>
      <c r="F105" s="40" t="s">
        <v>2</v>
      </c>
      <c r="G105" s="39" t="str">
        <f>$G$21</f>
        <v>Max Yearly Fee Eligible for CCS</v>
      </c>
      <c r="I105" s="38" t="s">
        <v>0</v>
      </c>
      <c r="J105" s="76" t="str">
        <f>D105</f>
        <v>Maximum 50 hours of subsidy!</v>
      </c>
      <c r="K105" s="39" t="s">
        <v>1</v>
      </c>
      <c r="L105" s="40" t="s">
        <v>2</v>
      </c>
      <c r="M105" s="39" t="str">
        <f>$G$21</f>
        <v>Max Yearly Fee Eligible for CCS</v>
      </c>
      <c r="O105" s="54"/>
    </row>
    <row r="106" spans="1:15" ht="15.95" customHeight="1" x14ac:dyDescent="0.2">
      <c r="A106" s="54"/>
      <c r="C106" s="41" t="str">
        <f>C85</f>
        <v>Centre Based Long Day Care</v>
      </c>
      <c r="D106" s="49">
        <v>50</v>
      </c>
      <c r="E106" s="22">
        <f>F98*$D$9</f>
        <v>6.5110855333333326</v>
      </c>
      <c r="F106" s="23">
        <f>IF(D106&gt;$E$8,$E$8,D106)*E106</f>
        <v>325.55427666666662</v>
      </c>
      <c r="G106" s="22">
        <f>IF(F106=0,0,D102/D106*(F106/E106)*D98)</f>
        <v>25000</v>
      </c>
      <c r="I106" s="27" t="str">
        <f>C106</f>
        <v>Centre Based Long Day Care</v>
      </c>
      <c r="J106" s="49">
        <v>50</v>
      </c>
      <c r="K106" s="22">
        <f>L98*$D$9</f>
        <v>6.5110855333333326</v>
      </c>
      <c r="L106" s="23">
        <f>IF(J106&gt;$E$8,$E$8,J106)*K106</f>
        <v>325.55427666666662</v>
      </c>
      <c r="M106" s="22">
        <f>IF(L106=0,0,J102/J106*(L106/K106)*J98)</f>
        <v>25000</v>
      </c>
      <c r="O106" s="54"/>
    </row>
    <row r="107" spans="1:15" ht="15.95" customHeight="1" x14ac:dyDescent="0.2">
      <c r="A107" s="54"/>
      <c r="C107" s="41" t="str">
        <f>C86</f>
        <v>Family Day Care</v>
      </c>
      <c r="D107" s="48">
        <v>0</v>
      </c>
      <c r="E107" s="22">
        <f>F99*$D$9</f>
        <v>6.0298073333333333</v>
      </c>
      <c r="F107" s="23">
        <f>IF(D107=0,0,IF(D106&gt;$E$8,0,IF(D106=0,IF(D107&gt;$E$8,$E$8,D107),IF(SUM(D106:D107)&gt;$E$8,$E$8-D106,D107))))*E107</f>
        <v>0</v>
      </c>
      <c r="G107" s="22">
        <f>IF(F107=0,0,D103/D107*(F107/E107)*D99)</f>
        <v>0</v>
      </c>
      <c r="I107" s="27" t="str">
        <f>C107</f>
        <v>Family Day Care</v>
      </c>
      <c r="J107" s="48">
        <v>0</v>
      </c>
      <c r="K107" s="22">
        <f>L99*$D$9</f>
        <v>6.0298073333333333</v>
      </c>
      <c r="L107" s="23">
        <f>IF(J107=0,0,IF(J106&gt;$E$8,0,IF(J106=0,IF(J107&gt;$E$8,$E$8,J107),IF(SUM(J106:J107)&gt;$E$8,$E$8-J106,J107))))*K107</f>
        <v>0</v>
      </c>
      <c r="M107" s="22">
        <f>IF(L107=0,0,J103/J107*(L107/K107)*J99)</f>
        <v>0</v>
      </c>
      <c r="O107" s="54"/>
    </row>
    <row r="108" spans="1:15" ht="15.95" customHeight="1" x14ac:dyDescent="0.2">
      <c r="A108" s="54"/>
      <c r="C108" s="41" t="str">
        <f>C87</f>
        <v>Outside School Hours Care</v>
      </c>
      <c r="D108" s="48">
        <v>0</v>
      </c>
      <c r="E108" s="22">
        <f>F100*$D$9</f>
        <v>5.6923593999999991</v>
      </c>
      <c r="F108" s="24">
        <f>IF(D108=0,0,IF(OR(D106&gt;$E$8,D107&gt;$E$8),0,IF(AND(D106=0,D107=0),IF(D108&gt;$E$8,$E$8,D108),IF(AND(D106&lt;&gt;0,D107=0),$E$8-D106,IF(AND(D106=0,D107&lt;&gt;0),$E$8-D107,IF(SUM(D106:D107)&gt;$E$8,0,$E$8-SUM(D106:D107)))))))*E108</f>
        <v>0</v>
      </c>
      <c r="G108" s="22">
        <f>IF(F108=0,0,D104/D108*(F108/E108)*D100)</f>
        <v>0</v>
      </c>
      <c r="I108" s="27" t="str">
        <f>C108</f>
        <v>Outside School Hours Care</v>
      </c>
      <c r="J108" s="48">
        <v>0</v>
      </c>
      <c r="K108" s="22">
        <f>L100*$D$9</f>
        <v>5.6923593999999991</v>
      </c>
      <c r="L108" s="24">
        <f>IF(J108=0,0,IF(OR(J106&gt;$E$8,J107&gt;$E$8),0,IF(AND(J106=0,J107=0),IF(J108&gt;$E$8,$E$8,J108),IF(AND(J106&lt;&gt;0,J107=0),$E$8-J106,IF(AND(J106=0,J107&lt;&gt;0),$E$8-J107,IF(SUM(J106:J107)&gt;$E$8,0,$E$8-SUM(J106:J107)))))))*K108</f>
        <v>0</v>
      </c>
      <c r="M108" s="22">
        <f>IF(L108=0,0,J104/J108*(L108/K108)*J100)</f>
        <v>0</v>
      </c>
      <c r="O108" s="54"/>
    </row>
    <row r="109" spans="1:15" ht="15.95" customHeight="1" x14ac:dyDescent="0.2">
      <c r="A109" s="54"/>
      <c r="C109" s="29" t="s">
        <v>24</v>
      </c>
      <c r="D109" s="34" t="s">
        <v>12</v>
      </c>
      <c r="E109" s="30" t="s">
        <v>11</v>
      </c>
      <c r="F109" s="43" t="s">
        <v>26</v>
      </c>
      <c r="G109" s="126"/>
      <c r="I109" s="29" t="s">
        <v>24</v>
      </c>
      <c r="J109" s="34" t="s">
        <v>12</v>
      </c>
      <c r="K109" s="30" t="s">
        <v>11</v>
      </c>
      <c r="L109" s="43" t="s">
        <v>26</v>
      </c>
      <c r="M109" s="126"/>
      <c r="O109" s="54"/>
    </row>
    <row r="110" spans="1:15" ht="15.95" customHeight="1" x14ac:dyDescent="0.2">
      <c r="A110" s="54"/>
      <c r="C110" s="27" t="s">
        <v>10</v>
      </c>
      <c r="D110" s="35">
        <f>D101</f>
        <v>500</v>
      </c>
      <c r="E110" s="22">
        <f>D98*D102+D99*D103+D100*D104</f>
        <v>25000</v>
      </c>
      <c r="F110" s="23">
        <f>E110/4</f>
        <v>6250</v>
      </c>
      <c r="G110" s="22"/>
      <c r="I110" s="27" t="s">
        <v>10</v>
      </c>
      <c r="J110" s="35">
        <f>J101</f>
        <v>500</v>
      </c>
      <c r="K110" s="22">
        <f>J98*J102+J99*J103+J100*J104</f>
        <v>25000</v>
      </c>
      <c r="L110" s="23">
        <f>K110/4</f>
        <v>6250</v>
      </c>
      <c r="M110" s="22"/>
      <c r="O110" s="54"/>
    </row>
    <row r="111" spans="1:15" ht="15.95" customHeight="1" x14ac:dyDescent="0.2">
      <c r="A111" s="54"/>
      <c r="C111" s="27" t="s">
        <v>94</v>
      </c>
      <c r="D111" s="36">
        <f>E111/D97</f>
        <v>276.59666666666664</v>
      </c>
      <c r="E111" s="22">
        <f>IF($D$6&gt;Rates!$D$15,MIN(Rates!$E$15,F106*D98+F107*D99+F108*D100,SUM(G106:G108)*$D$9),MIN(F106*D98+F107*D99+F108*D100,SUM(G106:G108)*$D$9))</f>
        <v>13829.833333333332</v>
      </c>
      <c r="F111" s="23">
        <f>E111/4</f>
        <v>3457.458333333333</v>
      </c>
      <c r="G111" s="22"/>
      <c r="I111" s="27" t="s">
        <v>94</v>
      </c>
      <c r="J111" s="36">
        <f>K111/J97</f>
        <v>276.59666666666664</v>
      </c>
      <c r="K111" s="22">
        <f>IF($D$6&gt;Rates!$D$15,MIN(Rates!$E$15,L106*J98+L107*J99+L108*J100,SUM(M106:M108)*$D$9),MIN(L106*J98+L107*J99+L108*J100,SUM(M106:M108)*$D$9))</f>
        <v>13829.833333333332</v>
      </c>
      <c r="L111" s="23">
        <f>K111/4</f>
        <v>3457.458333333333</v>
      </c>
      <c r="M111" s="22"/>
      <c r="O111" s="54"/>
    </row>
    <row r="112" spans="1:15" ht="15.95" customHeight="1" x14ac:dyDescent="0.2">
      <c r="A112" s="54"/>
      <c r="C112" s="27" t="str">
        <f>C91</f>
        <v>5% CCS Withholding</v>
      </c>
      <c r="D112" s="36">
        <f>D111*Rates!$E$30</f>
        <v>13.829833333333333</v>
      </c>
      <c r="E112" s="22">
        <f>E111*Rates!$E$30</f>
        <v>691.49166666666667</v>
      </c>
      <c r="F112" s="23">
        <f>F111*Rates!$E$30</f>
        <v>172.87291666666667</v>
      </c>
      <c r="G112" s="22"/>
      <c r="H112" s="1"/>
      <c r="I112" s="27" t="str">
        <f>I91</f>
        <v>5% CCS Withholding</v>
      </c>
      <c r="J112" s="36">
        <f>J111*Rates!$E$30</f>
        <v>13.829833333333333</v>
      </c>
      <c r="K112" s="22">
        <f>K111*Rates!$E$30</f>
        <v>691.49166666666667</v>
      </c>
      <c r="L112" s="23">
        <f>L111*Rates!$E$30</f>
        <v>172.87291666666667</v>
      </c>
      <c r="M112" s="22"/>
      <c r="O112" s="54"/>
    </row>
    <row r="113" spans="1:21" ht="15.95" customHeight="1" x14ac:dyDescent="0.2">
      <c r="A113" s="54"/>
      <c r="C113" s="27" t="str">
        <f>C92</f>
        <v>CCS Paid to Service Provider</v>
      </c>
      <c r="D113" s="35">
        <f t="shared" ref="D113:F113" si="16">D111-D112</f>
        <v>262.7668333333333</v>
      </c>
      <c r="E113" s="35">
        <f t="shared" si="16"/>
        <v>13138.341666666665</v>
      </c>
      <c r="F113" s="23">
        <f t="shared" si="16"/>
        <v>3284.5854166666663</v>
      </c>
      <c r="G113" s="22"/>
      <c r="I113" s="27" t="str">
        <f>I92</f>
        <v>CCS Paid to Service Provider</v>
      </c>
      <c r="J113" s="35">
        <f t="shared" ref="J113:L113" si="17">J111-J112</f>
        <v>262.7668333333333</v>
      </c>
      <c r="K113" s="35">
        <f t="shared" si="17"/>
        <v>13138.341666666665</v>
      </c>
      <c r="L113" s="23">
        <f t="shared" si="17"/>
        <v>3284.5854166666663</v>
      </c>
      <c r="M113" s="22"/>
      <c r="O113" s="54"/>
    </row>
    <row r="114" spans="1:21" ht="15.95" customHeight="1" x14ac:dyDescent="0.2">
      <c r="A114" s="54"/>
      <c r="C114" s="27" t="str">
        <f>C93</f>
        <v>Out-of-pocket Child Care Cost</v>
      </c>
      <c r="D114" s="35">
        <f>D110-D113</f>
        <v>237.2331666666667</v>
      </c>
      <c r="E114" s="35">
        <f>E110-E113</f>
        <v>11861.658333333335</v>
      </c>
      <c r="F114" s="23">
        <f>F110-F113</f>
        <v>2965.4145833333337</v>
      </c>
      <c r="G114" s="22"/>
      <c r="I114" s="27" t="str">
        <f>I93</f>
        <v>Out-of-pocket Child Care Cost</v>
      </c>
      <c r="J114" s="35">
        <f>J110-J113</f>
        <v>237.2331666666667</v>
      </c>
      <c r="K114" s="35">
        <f>K110-K113</f>
        <v>11861.658333333335</v>
      </c>
      <c r="L114" s="23">
        <f>L110-L113</f>
        <v>2965.4145833333337</v>
      </c>
      <c r="M114" s="22"/>
      <c r="O114" s="54"/>
    </row>
    <row r="115" spans="1:21" ht="15.95" customHeight="1" x14ac:dyDescent="0.2">
      <c r="A115" s="54"/>
      <c r="C115" s="28" t="str">
        <f>C94</f>
        <v>Child Care Cost after EOY Reconciliation</v>
      </c>
      <c r="D115" s="37">
        <f>D110-D111</f>
        <v>223.40333333333336</v>
      </c>
      <c r="E115" s="37">
        <f t="shared" ref="E115:F115" si="18">E110-E111</f>
        <v>11170.166666666668</v>
      </c>
      <c r="F115" s="24">
        <f t="shared" si="18"/>
        <v>2792.541666666667</v>
      </c>
      <c r="G115" s="22"/>
      <c r="H115" s="1"/>
      <c r="I115" s="28" t="str">
        <f>C115</f>
        <v>Child Care Cost after EOY Reconciliation</v>
      </c>
      <c r="J115" s="37">
        <f>J110-J111</f>
        <v>223.40333333333336</v>
      </c>
      <c r="K115" s="37">
        <f t="shared" ref="K115:L115" si="19">K110-K111</f>
        <v>11170.166666666668</v>
      </c>
      <c r="L115" s="24">
        <f t="shared" si="19"/>
        <v>2792.541666666667</v>
      </c>
      <c r="M115" s="22"/>
      <c r="O115" s="54"/>
    </row>
    <row r="116" spans="1:21" ht="15.95" customHeight="1" x14ac:dyDescent="0.2">
      <c r="A116" s="54"/>
      <c r="O116" s="54"/>
    </row>
    <row r="117" spans="1:21" ht="15.95" customHeight="1" x14ac:dyDescent="0.2">
      <c r="A117" s="54"/>
      <c r="C117" s="45" t="s">
        <v>116</v>
      </c>
      <c r="O117" s="54"/>
    </row>
    <row r="118" spans="1:21" ht="15.95" customHeight="1" x14ac:dyDescent="0.2">
      <c r="A118" s="54"/>
      <c r="O118" s="54"/>
    </row>
    <row r="119" spans="1:21" ht="15.95" customHeight="1" x14ac:dyDescent="0.2">
      <c r="A119" s="54"/>
      <c r="B119" s="54"/>
      <c r="C119" s="54"/>
      <c r="D119" s="54"/>
      <c r="E119" s="54"/>
      <c r="F119" s="54"/>
      <c r="G119" s="54"/>
      <c r="H119" s="54"/>
      <c r="I119" s="54"/>
      <c r="J119" s="54"/>
      <c r="K119" s="54"/>
      <c r="L119" s="54"/>
      <c r="M119" s="54"/>
      <c r="N119" s="54"/>
      <c r="O119" s="54"/>
    </row>
    <row r="120" spans="1:21" ht="15.95" hidden="1" customHeight="1" x14ac:dyDescent="0.2"/>
    <row r="121" spans="1:21" s="79" customFormat="1" ht="25.5" hidden="1" x14ac:dyDescent="0.2">
      <c r="C121" s="89" t="s">
        <v>37</v>
      </c>
      <c r="D121" s="80"/>
      <c r="E121" s="80"/>
      <c r="F121" s="80"/>
      <c r="G121" s="80"/>
      <c r="H121" s="80"/>
      <c r="K121" s="84"/>
      <c r="L121" s="84"/>
      <c r="M121" s="84"/>
      <c r="P121" s="85"/>
      <c r="Q121" s="85"/>
      <c r="R121" s="85"/>
      <c r="S121" s="85"/>
      <c r="T121" s="85"/>
      <c r="U121" s="85"/>
    </row>
    <row r="122" spans="1:21" s="79" customFormat="1" ht="12.75" hidden="1" x14ac:dyDescent="0.2">
      <c r="C122" s="80"/>
      <c r="D122" s="80"/>
      <c r="E122" s="80"/>
      <c r="F122" s="80"/>
      <c r="G122" s="80"/>
      <c r="H122" s="80"/>
      <c r="K122" s="84"/>
      <c r="L122" s="84"/>
      <c r="M122" s="84"/>
      <c r="P122" s="85"/>
      <c r="Q122" s="85"/>
      <c r="R122" s="85"/>
      <c r="S122" s="85"/>
      <c r="T122" s="85"/>
      <c r="U122" s="85"/>
    </row>
    <row r="123" spans="1:21" s="79" customFormat="1" ht="30" hidden="1" x14ac:dyDescent="0.2">
      <c r="C123" s="98" t="s">
        <v>29</v>
      </c>
      <c r="D123" s="97" t="s">
        <v>30</v>
      </c>
      <c r="E123" s="97" t="s">
        <v>31</v>
      </c>
      <c r="F123" s="81"/>
      <c r="G123" s="81"/>
      <c r="H123" s="81"/>
      <c r="K123" s="84"/>
      <c r="L123" s="84"/>
      <c r="M123" s="84"/>
      <c r="P123" s="85"/>
      <c r="Q123" s="85"/>
      <c r="R123" s="85"/>
      <c r="S123" s="85"/>
      <c r="T123" s="85"/>
      <c r="U123" s="85"/>
    </row>
    <row r="124" spans="1:21" s="79" customFormat="1" ht="38.25" hidden="1" x14ac:dyDescent="0.2">
      <c r="C124" s="102">
        <v>1</v>
      </c>
      <c r="D124" s="90" t="s">
        <v>32</v>
      </c>
      <c r="E124" s="88" t="s">
        <v>79</v>
      </c>
      <c r="F124" s="82"/>
      <c r="G124" s="82"/>
      <c r="H124" s="82"/>
      <c r="K124" s="84"/>
      <c r="L124" s="84"/>
      <c r="M124" s="84"/>
      <c r="P124" s="85"/>
      <c r="Q124" s="85"/>
      <c r="R124" s="85"/>
      <c r="S124" s="85"/>
      <c r="T124" s="85"/>
      <c r="U124" s="85"/>
    </row>
    <row r="125" spans="1:21" s="79" customFormat="1" ht="15.75" hidden="1" thickBot="1" x14ac:dyDescent="0.25">
      <c r="C125" s="103"/>
      <c r="D125" s="91"/>
      <c r="E125" s="91" t="s">
        <v>33</v>
      </c>
      <c r="F125" s="83"/>
      <c r="G125" s="83"/>
      <c r="H125" s="86">
        <v>50</v>
      </c>
      <c r="K125" s="84"/>
      <c r="L125" s="84"/>
      <c r="M125" s="84"/>
      <c r="P125" s="85"/>
      <c r="Q125" s="85"/>
      <c r="R125" s="85"/>
      <c r="S125" s="85"/>
      <c r="T125" s="85"/>
      <c r="U125" s="85"/>
    </row>
    <row r="126" spans="1:21" s="79" customFormat="1" ht="30" hidden="1" x14ac:dyDescent="0.2">
      <c r="C126" s="104">
        <v>2</v>
      </c>
      <c r="D126" s="92" t="s">
        <v>34</v>
      </c>
      <c r="E126" s="92" t="s">
        <v>76</v>
      </c>
      <c r="F126" s="83"/>
      <c r="G126" s="83"/>
      <c r="H126" s="83"/>
      <c r="K126" s="84"/>
      <c r="L126" s="84"/>
      <c r="M126" s="84"/>
      <c r="P126" s="85"/>
      <c r="Q126" s="85"/>
      <c r="R126" s="85"/>
      <c r="S126" s="85"/>
      <c r="T126" s="85"/>
      <c r="U126" s="85"/>
    </row>
    <row r="127" spans="1:21" s="79" customFormat="1" ht="15" hidden="1" x14ac:dyDescent="0.2">
      <c r="C127" s="105"/>
      <c r="D127" s="93"/>
      <c r="E127" s="93" t="s">
        <v>35</v>
      </c>
      <c r="F127" s="83"/>
      <c r="G127" s="83"/>
      <c r="H127" s="86">
        <v>100</v>
      </c>
      <c r="K127" s="84"/>
      <c r="L127" s="84"/>
      <c r="M127" s="84"/>
      <c r="P127" s="85"/>
      <c r="Q127" s="85"/>
      <c r="R127" s="85"/>
      <c r="S127" s="85"/>
      <c r="T127" s="85"/>
      <c r="U127" s="85"/>
    </row>
    <row r="128" spans="1:21" s="79" customFormat="1" ht="60.75" hidden="1" thickBot="1" x14ac:dyDescent="0.25">
      <c r="C128" s="106"/>
      <c r="D128" s="94"/>
      <c r="E128" s="94" t="s">
        <v>75</v>
      </c>
      <c r="F128" s="83"/>
      <c r="G128" s="83"/>
      <c r="H128" s="87">
        <v>19.03</v>
      </c>
      <c r="K128" s="84"/>
      <c r="L128" s="84"/>
      <c r="M128" s="84"/>
      <c r="P128" s="85"/>
      <c r="Q128" s="85"/>
      <c r="R128" s="85"/>
      <c r="S128" s="85"/>
      <c r="T128" s="85"/>
      <c r="U128" s="85"/>
    </row>
    <row r="129" spans="3:21" s="79" customFormat="1" ht="30" hidden="1" x14ac:dyDescent="0.2">
      <c r="C129" s="102">
        <v>3</v>
      </c>
      <c r="D129" s="90" t="s">
        <v>34</v>
      </c>
      <c r="E129" s="90" t="s">
        <v>76</v>
      </c>
      <c r="F129" s="83"/>
      <c r="G129" s="83"/>
      <c r="H129" s="83"/>
      <c r="K129" s="84"/>
      <c r="L129" s="84"/>
      <c r="M129" s="84"/>
      <c r="P129" s="85"/>
      <c r="Q129" s="85"/>
      <c r="R129" s="85"/>
      <c r="S129" s="85"/>
      <c r="T129" s="85"/>
      <c r="U129" s="85"/>
    </row>
    <row r="130" spans="3:21" s="79" customFormat="1" ht="15" hidden="1" x14ac:dyDescent="0.2">
      <c r="C130" s="107"/>
      <c r="D130" s="95"/>
      <c r="E130" s="95" t="s">
        <v>36</v>
      </c>
      <c r="F130" s="83"/>
      <c r="G130" s="83"/>
      <c r="H130" s="86">
        <v>150</v>
      </c>
      <c r="K130" s="84"/>
      <c r="L130" s="84"/>
      <c r="M130" s="84"/>
      <c r="P130" s="85"/>
      <c r="Q130" s="85"/>
      <c r="R130" s="85"/>
      <c r="S130" s="85"/>
      <c r="T130" s="85"/>
      <c r="U130" s="85"/>
    </row>
    <row r="131" spans="3:21" s="79" customFormat="1" ht="60.75" hidden="1" thickBot="1" x14ac:dyDescent="0.25">
      <c r="C131" s="103"/>
      <c r="D131" s="91"/>
      <c r="E131" s="91" t="s">
        <v>77</v>
      </c>
      <c r="F131" s="83"/>
      <c r="G131" s="83"/>
      <c r="H131" s="87">
        <v>55.31</v>
      </c>
      <c r="K131" s="84"/>
      <c r="L131" s="84"/>
      <c r="M131" s="84"/>
      <c r="P131" s="85"/>
      <c r="Q131" s="85"/>
      <c r="R131" s="85"/>
      <c r="S131" s="85"/>
      <c r="T131" s="85"/>
      <c r="U131" s="85"/>
    </row>
    <row r="132" spans="3:21" ht="15.95" hidden="1" customHeight="1" x14ac:dyDescent="0.2"/>
    <row r="133" spans="3:21" ht="15.95" hidden="1" customHeight="1" x14ac:dyDescent="0.2">
      <c r="C133" s="9" t="s">
        <v>74</v>
      </c>
    </row>
    <row r="134" spans="3:21" ht="15.95" hidden="1" customHeight="1" x14ac:dyDescent="0.2">
      <c r="C134" s="4" t="s">
        <v>38</v>
      </c>
      <c r="I134" s="4" t="s">
        <v>59</v>
      </c>
    </row>
    <row r="135" spans="3:21" ht="15.95" hidden="1" customHeight="1" x14ac:dyDescent="0.2">
      <c r="C135" s="99" t="s">
        <v>57</v>
      </c>
      <c r="D135" s="99" t="s">
        <v>39</v>
      </c>
      <c r="E135" s="99" t="s">
        <v>40</v>
      </c>
      <c r="F135" s="99" t="s">
        <v>41</v>
      </c>
      <c r="G135" s="99"/>
      <c r="I135" s="9" t="s">
        <v>60</v>
      </c>
      <c r="J135" s="9" t="s">
        <v>61</v>
      </c>
      <c r="K135" s="11" t="s">
        <v>62</v>
      </c>
    </row>
    <row r="136" spans="3:21" ht="15.95" hidden="1" customHeight="1" x14ac:dyDescent="0.2">
      <c r="C136" s="100" t="s">
        <v>78</v>
      </c>
      <c r="D136" s="101">
        <v>44457</v>
      </c>
      <c r="E136" s="101">
        <v>44457</v>
      </c>
      <c r="F136" s="101">
        <v>103707</v>
      </c>
      <c r="G136" s="101"/>
      <c r="I136" s="4" t="s">
        <v>63</v>
      </c>
      <c r="J136" s="96">
        <v>7500</v>
      </c>
      <c r="K136" s="10" t="s">
        <v>64</v>
      </c>
    </row>
    <row r="137" spans="3:21" ht="15.95" hidden="1" customHeight="1" x14ac:dyDescent="0.2">
      <c r="C137" s="100" t="s">
        <v>58</v>
      </c>
      <c r="D137" s="101">
        <v>43727</v>
      </c>
      <c r="E137" s="101">
        <v>43727</v>
      </c>
      <c r="F137" s="101">
        <v>101973</v>
      </c>
      <c r="G137" s="101"/>
      <c r="I137" s="4" t="s">
        <v>65</v>
      </c>
      <c r="J137" s="96">
        <v>7778</v>
      </c>
      <c r="K137" s="10" t="s">
        <v>64</v>
      </c>
    </row>
    <row r="138" spans="3:21" ht="15.95" hidden="1" customHeight="1" x14ac:dyDescent="0.2">
      <c r="C138" s="100" t="s">
        <v>42</v>
      </c>
      <c r="D138" s="101">
        <v>42997</v>
      </c>
      <c r="E138" s="101">
        <v>42997</v>
      </c>
      <c r="F138" s="101">
        <v>100268</v>
      </c>
      <c r="G138" s="101"/>
      <c r="I138" s="4" t="s">
        <v>66</v>
      </c>
      <c r="J138" s="96">
        <v>7941</v>
      </c>
      <c r="K138" s="10" t="s">
        <v>64</v>
      </c>
    </row>
    <row r="139" spans="3:21" ht="15.95" hidden="1" customHeight="1" x14ac:dyDescent="0.2">
      <c r="C139" s="100" t="s">
        <v>43</v>
      </c>
      <c r="D139" s="101">
        <v>41902</v>
      </c>
      <c r="E139" s="101">
        <v>41902</v>
      </c>
      <c r="F139" s="101">
        <v>97632</v>
      </c>
      <c r="G139" s="101"/>
      <c r="I139" s="4" t="s">
        <v>67</v>
      </c>
      <c r="J139" s="96">
        <v>7500</v>
      </c>
      <c r="K139" s="10" t="s">
        <v>64</v>
      </c>
    </row>
    <row r="140" spans="3:21" ht="15.95" hidden="1" customHeight="1" x14ac:dyDescent="0.2">
      <c r="C140" s="100" t="s">
        <v>44</v>
      </c>
      <c r="D140" s="101">
        <v>41026</v>
      </c>
      <c r="E140" s="101">
        <v>41026</v>
      </c>
      <c r="F140" s="101">
        <v>95530</v>
      </c>
      <c r="G140" s="101"/>
      <c r="I140" s="4" t="s">
        <v>68</v>
      </c>
      <c r="J140" s="96">
        <v>7500</v>
      </c>
      <c r="K140" s="10" t="s">
        <v>69</v>
      </c>
    </row>
    <row r="141" spans="3:21" ht="15.95" hidden="1" customHeight="1" x14ac:dyDescent="0.2">
      <c r="C141" s="100" t="s">
        <v>45</v>
      </c>
      <c r="D141" s="101">
        <v>39785</v>
      </c>
      <c r="E141" s="101">
        <v>39785</v>
      </c>
      <c r="F141" s="101">
        <v>92658</v>
      </c>
      <c r="G141" s="101"/>
      <c r="I141" s="4" t="s">
        <v>70</v>
      </c>
      <c r="J141" s="96">
        <v>7500</v>
      </c>
      <c r="K141" s="10" t="s">
        <v>69</v>
      </c>
    </row>
    <row r="142" spans="3:21" ht="15.95" hidden="1" customHeight="1" x14ac:dyDescent="0.2">
      <c r="C142" s="100" t="s">
        <v>46</v>
      </c>
      <c r="D142" s="101">
        <v>38763</v>
      </c>
      <c r="E142" s="101">
        <v>38763</v>
      </c>
      <c r="F142" s="101">
        <v>90222</v>
      </c>
      <c r="G142" s="101"/>
      <c r="I142" s="4" t="s">
        <v>71</v>
      </c>
      <c r="J142" s="96">
        <v>7500</v>
      </c>
      <c r="K142" s="10" t="s">
        <v>69</v>
      </c>
    </row>
    <row r="143" spans="3:21" ht="15.95" hidden="1" customHeight="1" x14ac:dyDescent="0.2">
      <c r="C143" s="100" t="s">
        <v>47</v>
      </c>
      <c r="D143" s="101">
        <v>37960</v>
      </c>
      <c r="E143" s="101">
        <v>37960</v>
      </c>
      <c r="F143" s="101">
        <v>88366</v>
      </c>
      <c r="G143" s="101"/>
      <c r="I143" s="4" t="s">
        <v>72</v>
      </c>
      <c r="J143" s="96">
        <v>7500</v>
      </c>
      <c r="K143" s="10" t="s">
        <v>69</v>
      </c>
    </row>
    <row r="144" spans="3:21" ht="15.95" hidden="1" customHeight="1" x14ac:dyDescent="0.2">
      <c r="C144" s="100" t="s">
        <v>47</v>
      </c>
      <c r="D144" s="101">
        <v>37960</v>
      </c>
      <c r="E144" s="101">
        <v>37960</v>
      </c>
      <c r="F144" s="101">
        <v>88366</v>
      </c>
      <c r="G144" s="101"/>
      <c r="I144" s="4" t="s">
        <v>73</v>
      </c>
      <c r="J144" s="96">
        <v>7500</v>
      </c>
      <c r="K144" s="10" t="s">
        <v>69</v>
      </c>
    </row>
    <row r="145" spans="3:7" ht="15.95" hidden="1" customHeight="1" x14ac:dyDescent="0.2">
      <c r="C145" s="100" t="s">
        <v>48</v>
      </c>
      <c r="D145" s="101">
        <v>36573</v>
      </c>
      <c r="E145" s="101">
        <v>36573</v>
      </c>
      <c r="F145" s="101">
        <v>85213</v>
      </c>
      <c r="G145" s="101"/>
    </row>
    <row r="146" spans="3:7" ht="15.95" hidden="1" customHeight="1" x14ac:dyDescent="0.2">
      <c r="C146" s="100" t="s">
        <v>49</v>
      </c>
      <c r="D146" s="101">
        <v>35478</v>
      </c>
      <c r="E146" s="101">
        <v>35478</v>
      </c>
      <c r="F146" s="101">
        <v>82731</v>
      </c>
      <c r="G146" s="101"/>
    </row>
    <row r="147" spans="3:7" ht="15.95" hidden="1" customHeight="1" x14ac:dyDescent="0.2">
      <c r="C147" s="100" t="s">
        <v>50</v>
      </c>
      <c r="D147" s="101">
        <v>34310</v>
      </c>
      <c r="E147" s="101">
        <v>34310</v>
      </c>
      <c r="F147" s="101">
        <v>80088</v>
      </c>
      <c r="G147" s="101"/>
    </row>
    <row r="148" spans="3:7" ht="15.95" hidden="1" customHeight="1" x14ac:dyDescent="0.2">
      <c r="C148" s="100" t="s">
        <v>51</v>
      </c>
      <c r="D148" s="101">
        <v>33361</v>
      </c>
      <c r="E148" s="101">
        <v>33361</v>
      </c>
      <c r="F148" s="101">
        <v>77907</v>
      </c>
      <c r="G148" s="101"/>
    </row>
    <row r="149" spans="3:7" ht="15.95" hidden="1" customHeight="1" x14ac:dyDescent="0.2">
      <c r="C149" s="100" t="s">
        <v>52</v>
      </c>
      <c r="D149" s="101">
        <v>32485</v>
      </c>
      <c r="E149" s="101">
        <v>32485</v>
      </c>
      <c r="F149" s="101">
        <v>75933</v>
      </c>
      <c r="G149" s="101"/>
    </row>
    <row r="150" spans="3:7" ht="15.95" hidden="1" customHeight="1" x14ac:dyDescent="0.2">
      <c r="C150" s="100" t="s">
        <v>53</v>
      </c>
      <c r="D150" s="101">
        <v>31755</v>
      </c>
      <c r="E150" s="101">
        <v>31755</v>
      </c>
      <c r="F150" s="101">
        <v>74153</v>
      </c>
      <c r="G150" s="101"/>
    </row>
    <row r="151" spans="3:7" ht="15.95" hidden="1" customHeight="1" x14ac:dyDescent="0.2">
      <c r="C151" s="100" t="s">
        <v>54</v>
      </c>
      <c r="D151" s="101">
        <v>30806</v>
      </c>
      <c r="E151" s="101">
        <v>30806</v>
      </c>
      <c r="F151" s="101">
        <v>71993</v>
      </c>
      <c r="G151" s="101"/>
    </row>
    <row r="152" spans="3:7" ht="15.95" hidden="1" customHeight="1" x14ac:dyDescent="0.2">
      <c r="C152" s="100" t="s">
        <v>55</v>
      </c>
      <c r="D152" s="101">
        <v>29857</v>
      </c>
      <c r="E152" s="101">
        <v>29857</v>
      </c>
      <c r="F152" s="101">
        <v>69828</v>
      </c>
      <c r="G152" s="101"/>
    </row>
    <row r="153" spans="3:7" ht="15.95" hidden="1" customHeight="1" x14ac:dyDescent="0.2">
      <c r="C153" s="100" t="s">
        <v>56</v>
      </c>
      <c r="D153" s="101">
        <v>28200</v>
      </c>
      <c r="E153" s="101">
        <v>28200</v>
      </c>
      <c r="F153" s="101">
        <v>66000</v>
      </c>
      <c r="G153" s="101"/>
    </row>
    <row r="154" spans="3:7" ht="15.95" hidden="1" customHeight="1" x14ac:dyDescent="0.2">
      <c r="C154" s="100"/>
      <c r="D154" s="101"/>
      <c r="E154" s="101"/>
      <c r="F154" s="101"/>
      <c r="G154" s="101"/>
    </row>
    <row r="155" spans="3:7" ht="15.95" hidden="1" customHeight="1" x14ac:dyDescent="0.2">
      <c r="C155" s="100"/>
      <c r="D155" s="101"/>
      <c r="E155" s="101"/>
      <c r="F155" s="101"/>
      <c r="G155" s="101"/>
    </row>
    <row r="156" spans="3:7" ht="15.95" hidden="1" customHeight="1" x14ac:dyDescent="0.2">
      <c r="C156" s="100"/>
      <c r="D156" s="101"/>
      <c r="E156" s="101"/>
      <c r="F156" s="101"/>
      <c r="G156" s="101"/>
    </row>
    <row r="157" spans="3:7" ht="15.95" hidden="1" customHeight="1" x14ac:dyDescent="0.2">
      <c r="C157" s="100"/>
      <c r="D157" s="101"/>
      <c r="E157" s="101"/>
      <c r="F157" s="101"/>
      <c r="G157" s="101"/>
    </row>
    <row r="158" spans="3:7" ht="15.95" hidden="1" customHeight="1" x14ac:dyDescent="0.2">
      <c r="C158" s="100"/>
      <c r="D158" s="101"/>
      <c r="E158" s="101"/>
      <c r="F158" s="101"/>
      <c r="G158" s="101"/>
    </row>
    <row r="159" spans="3:7" ht="15.95" hidden="1" customHeight="1" x14ac:dyDescent="0.2">
      <c r="C159" s="100"/>
      <c r="D159" s="101"/>
      <c r="E159" s="101"/>
      <c r="F159" s="101"/>
      <c r="G159" s="101"/>
    </row>
    <row r="160" spans="3:7" ht="15.95" hidden="1" customHeight="1" x14ac:dyDescent="0.2">
      <c r="C160" s="100"/>
      <c r="D160" s="101"/>
      <c r="E160" s="101"/>
      <c r="F160" s="101"/>
      <c r="G160" s="101"/>
    </row>
    <row r="161" spans="3:7" ht="15.95" hidden="1" customHeight="1" x14ac:dyDescent="0.2">
      <c r="C161" s="100"/>
      <c r="D161" s="101"/>
      <c r="E161" s="101"/>
      <c r="F161" s="101"/>
      <c r="G161" s="101"/>
    </row>
    <row r="162" spans="3:7" ht="15.95" hidden="1" customHeight="1" x14ac:dyDescent="0.2">
      <c r="C162" s="100"/>
      <c r="D162" s="101"/>
      <c r="E162" s="101"/>
      <c r="F162" s="101"/>
      <c r="G162" s="101"/>
    </row>
    <row r="163" spans="3:7" ht="15.95" hidden="1" customHeight="1" x14ac:dyDescent="0.2">
      <c r="C163" s="100"/>
      <c r="D163" s="101"/>
      <c r="E163" s="101"/>
      <c r="F163" s="101"/>
      <c r="G163" s="101"/>
    </row>
    <row r="164" spans="3:7" ht="15.95" hidden="1" customHeight="1" x14ac:dyDescent="0.2">
      <c r="C164" s="100"/>
      <c r="D164" s="101"/>
      <c r="E164" s="101"/>
      <c r="F164" s="101"/>
      <c r="G164" s="101"/>
    </row>
    <row r="165" spans="3:7" ht="15.95" hidden="1" customHeight="1" x14ac:dyDescent="0.2">
      <c r="C165" s="100"/>
      <c r="D165" s="101"/>
      <c r="E165" s="101"/>
      <c r="F165" s="101"/>
      <c r="G165" s="101"/>
    </row>
    <row r="166" spans="3:7" ht="15.95" hidden="1" customHeight="1" x14ac:dyDescent="0.2">
      <c r="C166" s="100"/>
      <c r="D166" s="101"/>
      <c r="E166" s="101"/>
      <c r="F166" s="101"/>
      <c r="G166" s="101"/>
    </row>
    <row r="167" spans="3:7" ht="15.95" hidden="1" customHeight="1" x14ac:dyDescent="0.2">
      <c r="C167" s="100"/>
      <c r="D167" s="101"/>
      <c r="E167" s="101"/>
      <c r="F167" s="101"/>
      <c r="G167" s="101"/>
    </row>
    <row r="168" spans="3:7" ht="15.95" hidden="1" customHeight="1" x14ac:dyDescent="0.2">
      <c r="C168" s="100"/>
      <c r="D168" s="101"/>
      <c r="E168" s="101"/>
      <c r="F168" s="101"/>
      <c r="G168" s="101"/>
    </row>
    <row r="169" spans="3:7" ht="15.95" hidden="1" customHeight="1" x14ac:dyDescent="0.2">
      <c r="C169" s="100"/>
      <c r="D169" s="101"/>
      <c r="E169" s="101"/>
      <c r="F169" s="101"/>
      <c r="G169" s="101"/>
    </row>
    <row r="170" spans="3:7" ht="15.95" hidden="1" customHeight="1" x14ac:dyDescent="0.2">
      <c r="C170" s="100"/>
      <c r="D170" s="101"/>
      <c r="E170" s="101"/>
      <c r="F170" s="101"/>
      <c r="G170" s="101"/>
    </row>
    <row r="171" spans="3:7" ht="15.95" hidden="1" customHeight="1" x14ac:dyDescent="0.2">
      <c r="C171" s="100"/>
      <c r="D171" s="101"/>
      <c r="E171" s="101"/>
      <c r="F171" s="101"/>
      <c r="G171" s="101"/>
    </row>
    <row r="172" spans="3:7" ht="15.95" hidden="1" customHeight="1" x14ac:dyDescent="0.2">
      <c r="C172" s="100"/>
      <c r="D172" s="101"/>
      <c r="E172" s="101"/>
      <c r="F172" s="101"/>
      <c r="G172" s="101"/>
    </row>
    <row r="173" spans="3:7" ht="15.95" hidden="1" customHeight="1" x14ac:dyDescent="0.2">
      <c r="C173" s="100"/>
      <c r="D173" s="101"/>
      <c r="E173" s="101"/>
      <c r="F173" s="101"/>
      <c r="G173" s="101"/>
    </row>
    <row r="174" spans="3:7" ht="15.95" hidden="1" customHeight="1" x14ac:dyDescent="0.2">
      <c r="C174" s="100"/>
      <c r="D174" s="101"/>
      <c r="E174" s="101"/>
      <c r="F174" s="101"/>
      <c r="G174" s="101"/>
    </row>
    <row r="175" spans="3:7" ht="15.95" hidden="1" customHeight="1" x14ac:dyDescent="0.2">
      <c r="C175" s="100"/>
      <c r="D175" s="101"/>
      <c r="E175" s="101"/>
      <c r="F175" s="101"/>
      <c r="G175" s="101"/>
    </row>
    <row r="176" spans="3:7" ht="15.95" hidden="1" customHeight="1" x14ac:dyDescent="0.2">
      <c r="C176" s="100"/>
      <c r="D176" s="101"/>
      <c r="E176" s="101"/>
      <c r="F176" s="101"/>
      <c r="G176" s="101"/>
    </row>
    <row r="177" spans="3:7" ht="15.95" hidden="1" customHeight="1" x14ac:dyDescent="0.2">
      <c r="C177" s="100"/>
      <c r="D177" s="101"/>
      <c r="E177" s="101"/>
      <c r="F177" s="101"/>
      <c r="G177" s="101"/>
    </row>
    <row r="178" spans="3:7" ht="15.95" hidden="1" customHeight="1" x14ac:dyDescent="0.2">
      <c r="C178" s="100"/>
      <c r="D178" s="101"/>
      <c r="E178" s="101"/>
      <c r="F178" s="101"/>
      <c r="G178" s="101"/>
    </row>
    <row r="179" spans="3:7" ht="15.95" hidden="1" customHeight="1" x14ac:dyDescent="0.2">
      <c r="C179" s="100"/>
      <c r="D179" s="101"/>
      <c r="E179" s="101"/>
      <c r="F179" s="101"/>
      <c r="G179" s="101"/>
    </row>
    <row r="180" spans="3:7" ht="15.95" hidden="1" customHeight="1" x14ac:dyDescent="0.2">
      <c r="C180" s="100"/>
      <c r="D180" s="101"/>
      <c r="E180" s="101"/>
      <c r="F180" s="101"/>
      <c r="G180" s="101"/>
    </row>
    <row r="181" spans="3:7" ht="15.95" hidden="1" customHeight="1" x14ac:dyDescent="0.2">
      <c r="C181" s="100"/>
      <c r="D181" s="101"/>
      <c r="E181" s="101"/>
      <c r="F181" s="101"/>
      <c r="G181" s="101"/>
    </row>
    <row r="182" spans="3:7" ht="15.95" hidden="1" customHeight="1" x14ac:dyDescent="0.2">
      <c r="C182" s="100"/>
      <c r="D182" s="101"/>
      <c r="E182" s="101"/>
      <c r="F182" s="101"/>
      <c r="G182" s="101"/>
    </row>
    <row r="183" spans="3:7" ht="15.95" hidden="1" customHeight="1" x14ac:dyDescent="0.2">
      <c r="C183" s="100"/>
      <c r="D183" s="101"/>
      <c r="E183" s="101"/>
      <c r="F183" s="101"/>
      <c r="G183" s="101"/>
    </row>
    <row r="184" spans="3:7" ht="15.95" hidden="1" customHeight="1" x14ac:dyDescent="0.2">
      <c r="C184" s="100"/>
      <c r="D184" s="101"/>
      <c r="E184" s="101"/>
      <c r="F184" s="101"/>
      <c r="G184" s="101"/>
    </row>
    <row r="185" spans="3:7" ht="15.95" hidden="1" customHeight="1" x14ac:dyDescent="0.2">
      <c r="C185" s="100"/>
      <c r="D185" s="101"/>
      <c r="E185" s="101"/>
      <c r="F185" s="101"/>
      <c r="G185" s="101"/>
    </row>
    <row r="186" spans="3:7" ht="15.95" hidden="1" customHeight="1" x14ac:dyDescent="0.2">
      <c r="C186" s="100"/>
      <c r="D186" s="101"/>
      <c r="E186" s="101"/>
      <c r="F186" s="101"/>
      <c r="G186" s="101"/>
    </row>
    <row r="187" spans="3:7" ht="15.95" hidden="1" customHeight="1" x14ac:dyDescent="0.2">
      <c r="C187" s="100"/>
      <c r="D187" s="101"/>
      <c r="E187" s="101"/>
      <c r="F187" s="101"/>
      <c r="G187" s="101"/>
    </row>
    <row r="188" spans="3:7" ht="15.95" hidden="1" customHeight="1" x14ac:dyDescent="0.2">
      <c r="C188" s="100"/>
      <c r="D188" s="101"/>
      <c r="E188" s="101"/>
      <c r="F188" s="101"/>
      <c r="G188" s="101"/>
    </row>
    <row r="189" spans="3:7" ht="15.95" hidden="1" customHeight="1" x14ac:dyDescent="0.2">
      <c r="C189" s="100"/>
      <c r="D189" s="101"/>
      <c r="E189" s="101"/>
      <c r="F189" s="101"/>
      <c r="G189" s="101"/>
    </row>
    <row r="190" spans="3:7" ht="15.95" hidden="1" customHeight="1" x14ac:dyDescent="0.2">
      <c r="C190" s="100"/>
      <c r="D190" s="101"/>
      <c r="E190" s="101"/>
      <c r="F190" s="101"/>
      <c r="G190" s="101"/>
    </row>
    <row r="191" spans="3:7" ht="15.95" hidden="1" customHeight="1" x14ac:dyDescent="0.2">
      <c r="C191" s="100"/>
      <c r="D191" s="101"/>
      <c r="E191" s="101"/>
      <c r="F191" s="101"/>
      <c r="G191" s="101"/>
    </row>
    <row r="192" spans="3:7" ht="15.95" hidden="1" customHeight="1" x14ac:dyDescent="0.2">
      <c r="C192" s="100"/>
      <c r="D192" s="101"/>
      <c r="E192" s="101"/>
      <c r="F192" s="101"/>
      <c r="G192" s="101"/>
    </row>
    <row r="193" spans="3:7" ht="15.95" hidden="1" customHeight="1" x14ac:dyDescent="0.2">
      <c r="C193" s="100"/>
      <c r="D193" s="101"/>
      <c r="E193" s="101"/>
      <c r="F193" s="101"/>
      <c r="G193" s="101"/>
    </row>
    <row r="194" spans="3:7" ht="15.95" hidden="1" customHeight="1" x14ac:dyDescent="0.2">
      <c r="C194" s="100"/>
      <c r="D194" s="101"/>
      <c r="E194" s="101"/>
      <c r="F194" s="101"/>
      <c r="G194" s="101"/>
    </row>
    <row r="195" spans="3:7" ht="15.95" hidden="1" customHeight="1" x14ac:dyDescent="0.2">
      <c r="C195" s="100"/>
      <c r="D195" s="101"/>
      <c r="E195" s="101"/>
      <c r="F195" s="101"/>
      <c r="G195" s="101"/>
    </row>
    <row r="196" spans="3:7" ht="15.95" hidden="1" customHeight="1" x14ac:dyDescent="0.2">
      <c r="C196" s="100"/>
      <c r="D196" s="101"/>
      <c r="E196" s="101"/>
      <c r="F196" s="101"/>
      <c r="G196" s="101"/>
    </row>
    <row r="197" spans="3:7" ht="15.95" hidden="1" customHeight="1" x14ac:dyDescent="0.2">
      <c r="C197" s="100"/>
      <c r="D197" s="101"/>
      <c r="E197" s="101"/>
      <c r="F197" s="101"/>
      <c r="G197" s="101"/>
    </row>
    <row r="198" spans="3:7" ht="15.95" hidden="1" customHeight="1" x14ac:dyDescent="0.2">
      <c r="C198" s="100"/>
      <c r="D198" s="101"/>
      <c r="E198" s="101"/>
      <c r="F198" s="101"/>
      <c r="G198" s="101"/>
    </row>
    <row r="199" spans="3:7" ht="15.95" hidden="1" customHeight="1" x14ac:dyDescent="0.2">
      <c r="C199" s="100"/>
      <c r="D199" s="101"/>
      <c r="E199" s="101"/>
      <c r="F199" s="101"/>
      <c r="G199" s="101"/>
    </row>
    <row r="200" spans="3:7" ht="15.95" hidden="1" customHeight="1" x14ac:dyDescent="0.2">
      <c r="C200" s="100"/>
      <c r="D200" s="101"/>
      <c r="E200" s="101"/>
      <c r="F200" s="101"/>
      <c r="G200" s="101"/>
    </row>
    <row r="201" spans="3:7" ht="15.95" hidden="1" customHeight="1" x14ac:dyDescent="0.2">
      <c r="C201" s="100"/>
      <c r="D201" s="101"/>
      <c r="E201" s="101"/>
      <c r="F201" s="101"/>
      <c r="G201" s="101"/>
    </row>
    <row r="202" spans="3:7" ht="15.95" hidden="1" customHeight="1" x14ac:dyDescent="0.2">
      <c r="C202" s="100"/>
      <c r="D202" s="101"/>
      <c r="E202" s="101"/>
      <c r="F202" s="101"/>
      <c r="G202" s="101"/>
    </row>
    <row r="203" spans="3:7" ht="15.95" hidden="1" customHeight="1" x14ac:dyDescent="0.2">
      <c r="C203" s="100"/>
      <c r="D203" s="101"/>
      <c r="E203" s="101"/>
      <c r="F203" s="101"/>
      <c r="G203" s="101"/>
    </row>
    <row r="204" spans="3:7" ht="15.95" hidden="1" customHeight="1" x14ac:dyDescent="0.2">
      <c r="C204" s="100"/>
      <c r="D204" s="101"/>
      <c r="E204" s="101"/>
      <c r="F204" s="101"/>
      <c r="G204" s="101"/>
    </row>
    <row r="205" spans="3:7" ht="15.95" hidden="1" customHeight="1" x14ac:dyDescent="0.2">
      <c r="C205" s="100"/>
      <c r="D205" s="101"/>
      <c r="E205" s="101"/>
      <c r="F205" s="101"/>
      <c r="G205" s="101"/>
    </row>
    <row r="206" spans="3:7" ht="15.95" hidden="1" customHeight="1" x14ac:dyDescent="0.2">
      <c r="C206" s="100"/>
      <c r="D206" s="101"/>
      <c r="E206" s="101"/>
      <c r="F206" s="101"/>
      <c r="G206" s="101"/>
    </row>
    <row r="207" spans="3:7" ht="15.95" hidden="1" customHeight="1" x14ac:dyDescent="0.2">
      <c r="C207" s="100"/>
      <c r="D207" s="101"/>
      <c r="E207" s="101"/>
      <c r="F207" s="101"/>
      <c r="G207" s="101"/>
    </row>
    <row r="208" spans="3:7" ht="15.95" hidden="1" customHeight="1" x14ac:dyDescent="0.2">
      <c r="C208" s="100"/>
      <c r="D208" s="101"/>
      <c r="E208" s="101"/>
      <c r="F208" s="101"/>
      <c r="G208" s="101"/>
    </row>
    <row r="209" spans="3:7" ht="15.95" hidden="1" customHeight="1" x14ac:dyDescent="0.2">
      <c r="C209" s="100"/>
      <c r="D209" s="101"/>
      <c r="E209" s="101"/>
      <c r="F209" s="101"/>
      <c r="G209" s="101"/>
    </row>
    <row r="210" spans="3:7" ht="15.95" hidden="1" customHeight="1" x14ac:dyDescent="0.2">
      <c r="C210" s="100"/>
      <c r="D210" s="101"/>
      <c r="E210" s="101"/>
      <c r="F210" s="101"/>
      <c r="G210" s="101"/>
    </row>
    <row r="211" spans="3:7" ht="15.95" hidden="1" customHeight="1" x14ac:dyDescent="0.2">
      <c r="C211" s="100"/>
      <c r="D211" s="101"/>
      <c r="E211" s="101"/>
      <c r="F211" s="101"/>
      <c r="G211" s="101"/>
    </row>
    <row r="212" spans="3:7" ht="15.95" hidden="1" customHeight="1" x14ac:dyDescent="0.2">
      <c r="C212" s="100"/>
      <c r="D212" s="101"/>
      <c r="E212" s="101"/>
      <c r="F212" s="101"/>
      <c r="G212" s="101"/>
    </row>
    <row r="213" spans="3:7" ht="15.95" hidden="1" customHeight="1" x14ac:dyDescent="0.2">
      <c r="C213" s="100"/>
      <c r="D213" s="101"/>
      <c r="E213" s="101"/>
      <c r="F213" s="101"/>
      <c r="G213" s="101"/>
    </row>
    <row r="214" spans="3:7" ht="15.95" hidden="1" customHeight="1" x14ac:dyDescent="0.2">
      <c r="C214" s="100"/>
      <c r="D214" s="101"/>
      <c r="E214" s="101"/>
      <c r="F214" s="101"/>
      <c r="G214" s="101"/>
    </row>
    <row r="215" spans="3:7" ht="15.95" hidden="1" customHeight="1" x14ac:dyDescent="0.2">
      <c r="C215" s="100"/>
      <c r="D215" s="101"/>
      <c r="E215" s="101"/>
      <c r="F215" s="101"/>
      <c r="G215" s="101"/>
    </row>
    <row r="216" spans="3:7" ht="15.95" hidden="1" customHeight="1" x14ac:dyDescent="0.2">
      <c r="C216" s="100"/>
      <c r="D216" s="101"/>
      <c r="E216" s="101"/>
      <c r="F216" s="101"/>
      <c r="G216" s="101"/>
    </row>
    <row r="217" spans="3:7" ht="15.95" hidden="1" customHeight="1" x14ac:dyDescent="0.2">
      <c r="C217" s="100"/>
      <c r="D217" s="101"/>
      <c r="E217" s="101"/>
      <c r="F217" s="101"/>
      <c r="G217" s="101"/>
    </row>
    <row r="218" spans="3:7" ht="15.95" hidden="1" customHeight="1" x14ac:dyDescent="0.2">
      <c r="C218" s="100"/>
      <c r="D218" s="101"/>
      <c r="E218" s="101"/>
      <c r="F218" s="101"/>
      <c r="G218" s="101"/>
    </row>
    <row r="219" spans="3:7" ht="15.95" hidden="1" customHeight="1" x14ac:dyDescent="0.2">
      <c r="C219" s="100"/>
      <c r="D219" s="101"/>
      <c r="E219" s="101"/>
      <c r="F219" s="101"/>
      <c r="G219" s="101"/>
    </row>
    <row r="220" spans="3:7" ht="15.95" hidden="1" customHeight="1" x14ac:dyDescent="0.2">
      <c r="C220" s="100"/>
      <c r="D220" s="101"/>
      <c r="E220" s="101"/>
      <c r="F220" s="101"/>
      <c r="G220" s="101"/>
    </row>
    <row r="221" spans="3:7" ht="15.95" hidden="1" customHeight="1" x14ac:dyDescent="0.2">
      <c r="C221" s="100"/>
      <c r="D221" s="101"/>
      <c r="E221" s="101"/>
      <c r="F221" s="101"/>
      <c r="G221" s="101"/>
    </row>
    <row r="222" spans="3:7" ht="15.95" hidden="1" customHeight="1" x14ac:dyDescent="0.2">
      <c r="C222" s="100"/>
      <c r="D222" s="101"/>
      <c r="E222" s="101"/>
      <c r="F222" s="101"/>
      <c r="G222" s="101"/>
    </row>
    <row r="223" spans="3:7" ht="15.95" hidden="1" customHeight="1" x14ac:dyDescent="0.2">
      <c r="C223" s="100"/>
      <c r="D223" s="101"/>
      <c r="E223" s="101"/>
      <c r="F223" s="101"/>
      <c r="G223" s="101"/>
    </row>
    <row r="224" spans="3:7" ht="15.95" hidden="1" customHeight="1" x14ac:dyDescent="0.2">
      <c r="C224" s="100"/>
      <c r="D224" s="101"/>
      <c r="E224" s="101"/>
      <c r="F224" s="101"/>
      <c r="G224" s="101"/>
    </row>
    <row r="225" spans="3:7" ht="15.95" hidden="1" customHeight="1" x14ac:dyDescent="0.2">
      <c r="C225" s="100"/>
      <c r="D225" s="101"/>
      <c r="E225" s="101"/>
      <c r="F225" s="101"/>
      <c r="G225" s="101"/>
    </row>
    <row r="226" spans="3:7" ht="15.95" hidden="1" customHeight="1" x14ac:dyDescent="0.2">
      <c r="C226" s="100"/>
      <c r="D226" s="101"/>
      <c r="E226" s="101"/>
      <c r="F226" s="101"/>
      <c r="G226" s="101"/>
    </row>
    <row r="227" spans="3:7" ht="15.95" hidden="1" customHeight="1" x14ac:dyDescent="0.2">
      <c r="C227" s="100"/>
      <c r="D227" s="101"/>
      <c r="E227" s="101"/>
      <c r="F227" s="101"/>
      <c r="G227" s="101"/>
    </row>
    <row r="228" spans="3:7" ht="15.95" hidden="1" customHeight="1" x14ac:dyDescent="0.2">
      <c r="C228" s="100"/>
      <c r="D228" s="101"/>
      <c r="E228" s="101"/>
      <c r="F228" s="101"/>
      <c r="G228" s="101"/>
    </row>
    <row r="229" spans="3:7" ht="15.95" hidden="1" customHeight="1" x14ac:dyDescent="0.2">
      <c r="C229" s="100"/>
      <c r="D229" s="101"/>
      <c r="E229" s="101"/>
      <c r="F229" s="101"/>
      <c r="G229" s="101"/>
    </row>
    <row r="230" spans="3:7" ht="15.95" hidden="1" customHeight="1" x14ac:dyDescent="0.2">
      <c r="C230" s="100"/>
      <c r="D230" s="101"/>
      <c r="E230" s="101"/>
      <c r="F230" s="101"/>
      <c r="G230" s="101"/>
    </row>
    <row r="231" spans="3:7" ht="15.95" hidden="1" customHeight="1" x14ac:dyDescent="0.2">
      <c r="C231" s="100"/>
      <c r="D231" s="101"/>
      <c r="E231" s="101"/>
      <c r="F231" s="101"/>
      <c r="G231" s="101"/>
    </row>
    <row r="232" spans="3:7" ht="15.95" hidden="1" customHeight="1" x14ac:dyDescent="0.2">
      <c r="C232" s="100"/>
      <c r="D232" s="101"/>
      <c r="E232" s="101"/>
      <c r="F232" s="101"/>
      <c r="G232" s="101"/>
    </row>
    <row r="233" spans="3:7" ht="15.95" hidden="1" customHeight="1" x14ac:dyDescent="0.2">
      <c r="C233" s="100"/>
      <c r="D233" s="101"/>
      <c r="E233" s="101"/>
      <c r="F233" s="101"/>
      <c r="G233" s="101"/>
    </row>
    <row r="234" spans="3:7" ht="15.95" hidden="1" customHeight="1" x14ac:dyDescent="0.2">
      <c r="C234" s="100"/>
      <c r="D234" s="101"/>
      <c r="E234" s="101"/>
      <c r="F234" s="101"/>
      <c r="G234" s="101"/>
    </row>
    <row r="235" spans="3:7" ht="15.95" hidden="1" customHeight="1" x14ac:dyDescent="0.2">
      <c r="C235" s="100"/>
      <c r="D235" s="101"/>
      <c r="E235" s="101"/>
      <c r="F235" s="101"/>
      <c r="G235" s="101"/>
    </row>
    <row r="236" spans="3:7" ht="15.95" hidden="1" customHeight="1" x14ac:dyDescent="0.2">
      <c r="C236" s="100"/>
      <c r="D236" s="101"/>
      <c r="E236" s="101"/>
      <c r="F236" s="101"/>
      <c r="G236" s="101"/>
    </row>
    <row r="237" spans="3:7" ht="15.95" hidden="1" customHeight="1" x14ac:dyDescent="0.2">
      <c r="C237" s="100"/>
      <c r="D237" s="101"/>
      <c r="E237" s="101"/>
      <c r="F237" s="101"/>
      <c r="G237" s="101"/>
    </row>
    <row r="238" spans="3:7" ht="15.95" hidden="1" customHeight="1" x14ac:dyDescent="0.2"/>
    <row r="239" spans="3:7" ht="15.95" hidden="1" customHeight="1" x14ac:dyDescent="0.2"/>
    <row r="240" spans="3:7" ht="15.95" hidden="1" customHeight="1" x14ac:dyDescent="0.2"/>
    <row r="241" ht="15.95" hidden="1" customHeight="1" x14ac:dyDescent="0.2"/>
    <row r="242" ht="15.95" hidden="1" customHeight="1" x14ac:dyDescent="0.2"/>
    <row r="243" ht="15.95" hidden="1" customHeight="1" x14ac:dyDescent="0.2"/>
    <row r="244" ht="15.95" hidden="1" customHeight="1" x14ac:dyDescent="0.2"/>
    <row r="245" ht="15.95" hidden="1" customHeight="1" x14ac:dyDescent="0.2"/>
    <row r="246" ht="15.95" hidden="1" customHeight="1" x14ac:dyDescent="0.2"/>
    <row r="247" ht="15.95" hidden="1" customHeight="1" x14ac:dyDescent="0.2"/>
    <row r="248" ht="15.95" hidden="1" customHeight="1" x14ac:dyDescent="0.2"/>
    <row r="249" ht="15.95" hidden="1" customHeight="1" x14ac:dyDescent="0.2"/>
    <row r="250" ht="15.95" hidden="1" customHeight="1" x14ac:dyDescent="0.2"/>
    <row r="251" ht="15.95" hidden="1" customHeight="1" x14ac:dyDescent="0.2"/>
    <row r="252" ht="15.95" hidden="1" customHeight="1" x14ac:dyDescent="0.2"/>
    <row r="253" ht="15.95" hidden="1" customHeight="1" x14ac:dyDescent="0.2"/>
    <row r="254" ht="15.95" hidden="1" customHeight="1" x14ac:dyDescent="0.2"/>
    <row r="255" ht="15.95" hidden="1" customHeight="1" x14ac:dyDescent="0.2"/>
    <row r="256" ht="15.95" hidden="1" customHeight="1" x14ac:dyDescent="0.2"/>
    <row r="257" ht="15.95" hidden="1" customHeight="1" x14ac:dyDescent="0.2"/>
    <row r="258" ht="15.95" hidden="1" customHeight="1" x14ac:dyDescent="0.2"/>
    <row r="259" ht="15.95" hidden="1" customHeight="1" x14ac:dyDescent="0.2"/>
    <row r="260" ht="15.95" hidden="1" customHeight="1" x14ac:dyDescent="0.2"/>
    <row r="261" ht="15.95" hidden="1" customHeight="1" x14ac:dyDescent="0.2"/>
    <row r="262" ht="15.95" hidden="1" customHeight="1" x14ac:dyDescent="0.2"/>
    <row r="263" ht="15.95" hidden="1" customHeight="1" x14ac:dyDescent="0.2"/>
    <row r="264" ht="15.95" hidden="1" customHeight="1" x14ac:dyDescent="0.2"/>
    <row r="265" ht="15.95" hidden="1" customHeight="1" x14ac:dyDescent="0.2"/>
    <row r="266" ht="15.95" hidden="1" customHeight="1" x14ac:dyDescent="0.2"/>
    <row r="267" ht="15.95" hidden="1" customHeight="1" x14ac:dyDescent="0.2"/>
    <row r="268" ht="15.95" hidden="1" customHeight="1" x14ac:dyDescent="0.2"/>
    <row r="269" ht="15.95" hidden="1" customHeight="1" x14ac:dyDescent="0.2"/>
    <row r="270" ht="15.95" hidden="1" customHeight="1" x14ac:dyDescent="0.2"/>
    <row r="271" ht="15.95" hidden="1" customHeight="1" x14ac:dyDescent="0.2"/>
    <row r="272" ht="15.95" hidden="1" customHeight="1" x14ac:dyDescent="0.2"/>
    <row r="273" ht="15.95" hidden="1" customHeight="1" x14ac:dyDescent="0.2"/>
    <row r="274" ht="15.95" hidden="1" customHeight="1" x14ac:dyDescent="0.2"/>
    <row r="275" ht="15.95" hidden="1" customHeight="1" x14ac:dyDescent="0.2"/>
    <row r="276" ht="15.95" hidden="1" customHeight="1" x14ac:dyDescent="0.2"/>
    <row r="277" ht="15.95" hidden="1" customHeight="1" x14ac:dyDescent="0.2"/>
    <row r="278" ht="15.95" hidden="1" customHeight="1" x14ac:dyDescent="0.2"/>
  </sheetData>
  <sheetProtection algorithmName="SHA-512" hashValue="C0+EK3WPE1JHyYYKYVs7HZEZ5sgOUB6C9emgP8Zy08Xzm4/7v786PJofQxNdGfSQlaefYkp0L0gNnBdkfQqN8w==" saltValue="UIzWfFDKzqe5TbOJhzL3hQ==" spinCount="100000" sheet="1" objects="1" scenarios="1"/>
  <mergeCells count="12">
    <mergeCell ref="E101:F101"/>
    <mergeCell ref="K80:L80"/>
    <mergeCell ref="K101:L101"/>
    <mergeCell ref="E38:F38"/>
    <mergeCell ref="K38:L38"/>
    <mergeCell ref="E59:F59"/>
    <mergeCell ref="K59:L59"/>
    <mergeCell ref="B2:D2"/>
    <mergeCell ref="L2:N2"/>
    <mergeCell ref="E17:F17"/>
    <mergeCell ref="K17:L17"/>
    <mergeCell ref="E80:F80"/>
  </mergeCells>
  <phoneticPr fontId="2" type="noConversion"/>
  <conditionalFormatting sqref="C33:G38 C42:G48 C52:G52">
    <cfRule type="expression" dxfId="71" priority="58" stopIfTrue="1">
      <formula>$D$5&lt;3</formula>
    </cfRule>
  </conditionalFormatting>
  <conditionalFormatting sqref="I33:M52">
    <cfRule type="expression" dxfId="70" priority="51" stopIfTrue="1">
      <formula>$D$5&lt;4</formula>
    </cfRule>
  </conditionalFormatting>
  <conditionalFormatting sqref="C54:G59 C63:G69 C73:G73">
    <cfRule type="expression" dxfId="69" priority="57" stopIfTrue="1">
      <formula>$D$5&lt;5</formula>
    </cfRule>
  </conditionalFormatting>
  <conditionalFormatting sqref="I54:M73">
    <cfRule type="expression" dxfId="68" priority="52" stopIfTrue="1">
      <formula>$D$5&lt;6</formula>
    </cfRule>
  </conditionalFormatting>
  <conditionalFormatting sqref="C75:G80 C84:G90 C94:G94">
    <cfRule type="expression" dxfId="67" priority="56" stopIfTrue="1">
      <formula>$D$5&lt;7</formula>
    </cfRule>
  </conditionalFormatting>
  <conditionalFormatting sqref="I75:M94">
    <cfRule type="expression" dxfId="66" priority="53" stopIfTrue="1">
      <formula>$D$5&lt;8</formula>
    </cfRule>
  </conditionalFormatting>
  <conditionalFormatting sqref="C96:G101 C105:G111 C115:G115">
    <cfRule type="expression" dxfId="65" priority="55" stopIfTrue="1">
      <formula>$D$5&lt;9</formula>
    </cfRule>
  </conditionalFormatting>
  <conditionalFormatting sqref="I96:M115">
    <cfRule type="expression" dxfId="64" priority="54" stopIfTrue="1">
      <formula>$D$5&lt;10</formula>
    </cfRule>
  </conditionalFormatting>
  <conditionalFormatting sqref="I13 I12:L12 K13:L16 M12:M31 I17:L31 L50:M52 L71:M73 L92:M94 L113:M115">
    <cfRule type="expression" dxfId="63" priority="71" stopIfTrue="1">
      <formula>$D$5&lt;2</formula>
    </cfRule>
  </conditionalFormatting>
  <conditionalFormatting sqref="D63">
    <cfRule type="expression" dxfId="62" priority="140" stopIfTrue="1">
      <formula>$D$5&lt;3</formula>
    </cfRule>
  </conditionalFormatting>
  <conditionalFormatting sqref="D84">
    <cfRule type="expression" dxfId="61" priority="139" stopIfTrue="1">
      <formula>$D$5&lt;3</formula>
    </cfRule>
  </conditionalFormatting>
  <conditionalFormatting sqref="D105">
    <cfRule type="expression" dxfId="60" priority="138" stopIfTrue="1">
      <formula>$D$5&lt;3</formula>
    </cfRule>
  </conditionalFormatting>
  <conditionalFormatting sqref="J42">
    <cfRule type="expression" dxfId="59" priority="137" stopIfTrue="1">
      <formula>$D$5&lt;2</formula>
    </cfRule>
  </conditionalFormatting>
  <conditionalFormatting sqref="J63">
    <cfRule type="expression" dxfId="58" priority="136" stopIfTrue="1">
      <formula>$D$5&lt;2</formula>
    </cfRule>
  </conditionalFormatting>
  <conditionalFormatting sqref="J84">
    <cfRule type="expression" dxfId="57" priority="135" stopIfTrue="1">
      <formula>$D$5&lt;2</formula>
    </cfRule>
  </conditionalFormatting>
  <conditionalFormatting sqref="J105">
    <cfRule type="expression" dxfId="56" priority="134" stopIfTrue="1">
      <formula>$D$5&lt;2</formula>
    </cfRule>
  </conditionalFormatting>
  <conditionalFormatting sqref="K43:K45">
    <cfRule type="expression" dxfId="55" priority="133" stopIfTrue="1">
      <formula>$D$5&lt;2</formula>
    </cfRule>
  </conditionalFormatting>
  <conditionalFormatting sqref="K64:K66">
    <cfRule type="expression" dxfId="54" priority="132" stopIfTrue="1">
      <formula>$D$5&lt;2</formula>
    </cfRule>
  </conditionalFormatting>
  <conditionalFormatting sqref="K85:K87">
    <cfRule type="expression" dxfId="53" priority="131" stopIfTrue="1">
      <formula>$D$5&lt;2</formula>
    </cfRule>
  </conditionalFormatting>
  <conditionalFormatting sqref="K106:K108">
    <cfRule type="expression" dxfId="52" priority="130" stopIfTrue="1">
      <formula>$D$5&lt;2</formula>
    </cfRule>
  </conditionalFormatting>
  <conditionalFormatting sqref="E64:E66">
    <cfRule type="expression" dxfId="51" priority="129" stopIfTrue="1">
      <formula>$D$5&lt;3</formula>
    </cfRule>
  </conditionalFormatting>
  <conditionalFormatting sqref="E85:E87">
    <cfRule type="expression" dxfId="50" priority="128" stopIfTrue="1">
      <formula>$D$5&lt;3</formula>
    </cfRule>
  </conditionalFormatting>
  <conditionalFormatting sqref="E106:E108">
    <cfRule type="expression" dxfId="49" priority="127" stopIfTrue="1">
      <formula>$D$5&lt;3</formula>
    </cfRule>
  </conditionalFormatting>
  <conditionalFormatting sqref="F52:G52">
    <cfRule type="expression" dxfId="48" priority="123" stopIfTrue="1">
      <formula>$D$5&lt;2</formula>
    </cfRule>
  </conditionalFormatting>
  <conditionalFormatting sqref="F73:G73">
    <cfRule type="expression" dxfId="47" priority="121" stopIfTrue="1">
      <formula>$D$5&lt;2</formula>
    </cfRule>
  </conditionalFormatting>
  <conditionalFormatting sqref="F94:G94">
    <cfRule type="expression" dxfId="46" priority="119" stopIfTrue="1">
      <formula>$D$5&lt;2</formula>
    </cfRule>
  </conditionalFormatting>
  <conditionalFormatting sqref="F115:G115">
    <cfRule type="expression" dxfId="45" priority="117" stopIfTrue="1">
      <formula>$D$5&lt;2</formula>
    </cfRule>
  </conditionalFormatting>
  <conditionalFormatting sqref="I4:M4 C13 C17 C12:L12 J6:L6 J10:L10 C19:H19 E17:H18 H20 E13:H14 H16 K13:L16 C15:H15 I13:I16 C21:H115 M12:M115 I17:L115 C8:D9 I5:L5">
    <cfRule type="expression" dxfId="44" priority="61" stopIfTrue="1">
      <formula>$D$7="No"</formula>
    </cfRule>
  </conditionalFormatting>
  <conditionalFormatting sqref="M10 I6 I10">
    <cfRule type="expression" dxfId="43" priority="114">
      <formula>$D$7="No"</formula>
    </cfRule>
  </conditionalFormatting>
  <conditionalFormatting sqref="C18 C20:D20">
    <cfRule type="expression" dxfId="42" priority="59" stopIfTrue="1">
      <formula>$D$7="No"</formula>
    </cfRule>
  </conditionalFormatting>
  <conditionalFormatting sqref="E20:G20">
    <cfRule type="expression" dxfId="41" priority="109">
      <formula>$D$7="No"</formula>
    </cfRule>
  </conditionalFormatting>
  <conditionalFormatting sqref="D38:D39">
    <cfRule type="expression" dxfId="40" priority="74" stopIfTrue="1">
      <formula>$D$7="No"</formula>
    </cfRule>
  </conditionalFormatting>
  <conditionalFormatting sqref="C39:G41 D38:D39">
    <cfRule type="expression" dxfId="39" priority="68" stopIfTrue="1">
      <formula>$D$5&lt;3</formula>
    </cfRule>
  </conditionalFormatting>
  <conditionalFormatting sqref="K39:K41">
    <cfRule type="expression" dxfId="38" priority="106" stopIfTrue="1">
      <formula>$D$5&lt;2</formula>
    </cfRule>
  </conditionalFormatting>
  <conditionalFormatting sqref="C60:G62">
    <cfRule type="expression" dxfId="37" priority="67" stopIfTrue="1">
      <formula>$D$5&lt;5</formula>
    </cfRule>
  </conditionalFormatting>
  <conditionalFormatting sqref="K60:K62">
    <cfRule type="expression" dxfId="36" priority="102" stopIfTrue="1">
      <formula>$D$5&lt;2</formula>
    </cfRule>
  </conditionalFormatting>
  <conditionalFormatting sqref="E60:E62">
    <cfRule type="expression" dxfId="35" priority="101" stopIfTrue="1">
      <formula>$D$5&lt;3</formula>
    </cfRule>
  </conditionalFormatting>
  <conditionalFormatting sqref="C81:G83">
    <cfRule type="expression" dxfId="34" priority="69" stopIfTrue="1">
      <formula>$D$5&lt;7</formula>
    </cfRule>
  </conditionalFormatting>
  <conditionalFormatting sqref="K81:K83">
    <cfRule type="expression" dxfId="33" priority="97" stopIfTrue="1">
      <formula>$D$5&lt;2</formula>
    </cfRule>
  </conditionalFormatting>
  <conditionalFormatting sqref="E81:E83">
    <cfRule type="expression" dxfId="32" priority="96" stopIfTrue="1">
      <formula>$D$5&lt;3</formula>
    </cfRule>
  </conditionalFormatting>
  <conditionalFormatting sqref="C102:G104">
    <cfRule type="expression" dxfId="31" priority="65" stopIfTrue="1">
      <formula>$D$5&lt;9</formula>
    </cfRule>
  </conditionalFormatting>
  <conditionalFormatting sqref="K102:K104">
    <cfRule type="expression" dxfId="30" priority="92" stopIfTrue="1">
      <formula>$D$5&lt;2</formula>
    </cfRule>
  </conditionalFormatting>
  <conditionalFormatting sqref="E102:E104">
    <cfRule type="expression" dxfId="29" priority="91" stopIfTrue="1">
      <formula>$D$5&lt;3</formula>
    </cfRule>
  </conditionalFormatting>
  <conditionalFormatting sqref="I14:I16">
    <cfRule type="expression" dxfId="28" priority="89" stopIfTrue="1">
      <formula>$D$5&lt;2</formula>
    </cfRule>
  </conditionalFormatting>
  <conditionalFormatting sqref="C14 C16:D16">
    <cfRule type="expression" dxfId="27" priority="79" stopIfTrue="1">
      <formula>$D$7="No"</formula>
    </cfRule>
  </conditionalFormatting>
  <conditionalFormatting sqref="E16 G16">
    <cfRule type="expression" dxfId="26" priority="86">
      <formula>$D$7="No"</formula>
    </cfRule>
  </conditionalFormatting>
  <conditionalFormatting sqref="D13">
    <cfRule type="expression" dxfId="25" priority="85">
      <formula>$D$7="No"</formula>
    </cfRule>
  </conditionalFormatting>
  <conditionalFormatting sqref="J13">
    <cfRule type="expression" dxfId="24" priority="84" stopIfTrue="1">
      <formula>$D$5&lt;2</formula>
    </cfRule>
  </conditionalFormatting>
  <conditionalFormatting sqref="J13">
    <cfRule type="expression" dxfId="23" priority="83">
      <formula>$D$7="No"</formula>
    </cfRule>
  </conditionalFormatting>
  <conditionalFormatting sqref="J14:J16">
    <cfRule type="expression" dxfId="22" priority="73" stopIfTrue="1">
      <formula>$D$5&lt;2</formula>
    </cfRule>
  </conditionalFormatting>
  <conditionalFormatting sqref="J14:J16">
    <cfRule type="expression" dxfId="21" priority="76" stopIfTrue="1">
      <formula>$D$7="No"</formula>
    </cfRule>
  </conditionalFormatting>
  <conditionalFormatting sqref="F16">
    <cfRule type="expression" dxfId="20" priority="60">
      <formula>$D$7="No"</formula>
    </cfRule>
  </conditionalFormatting>
  <conditionalFormatting sqref="J7:L9">
    <cfRule type="expression" dxfId="19" priority="50">
      <formula>$D$7="No"</formula>
    </cfRule>
  </conditionalFormatting>
  <conditionalFormatting sqref="C49:G50">
    <cfRule type="expression" dxfId="18" priority="41" stopIfTrue="1">
      <formula>$D$5&lt;3</formula>
    </cfRule>
  </conditionalFormatting>
  <conditionalFormatting sqref="F50:G50">
    <cfRule type="expression" dxfId="17" priority="44" stopIfTrue="1">
      <formula>$D$5&lt;2</formula>
    </cfRule>
  </conditionalFormatting>
  <conditionalFormatting sqref="C70:G71">
    <cfRule type="expression" dxfId="16" priority="36" stopIfTrue="1">
      <formula>$D$5&lt;5</formula>
    </cfRule>
  </conditionalFormatting>
  <conditionalFormatting sqref="F71:G71">
    <cfRule type="expression" dxfId="15" priority="39" stopIfTrue="1">
      <formula>$D$5&lt;2</formula>
    </cfRule>
  </conditionalFormatting>
  <conditionalFormatting sqref="C91:G92">
    <cfRule type="expression" dxfId="14" priority="31" stopIfTrue="1">
      <formula>$D$5&lt;7</formula>
    </cfRule>
  </conditionalFormatting>
  <conditionalFormatting sqref="F92:G92">
    <cfRule type="expression" dxfId="13" priority="34" stopIfTrue="1">
      <formula>$D$5&lt;2</formula>
    </cfRule>
  </conditionalFormatting>
  <conditionalFormatting sqref="C112:G113">
    <cfRule type="expression" dxfId="12" priority="26" stopIfTrue="1">
      <formula>$D$5&lt;9</formula>
    </cfRule>
  </conditionalFormatting>
  <conditionalFormatting sqref="F113:G113">
    <cfRule type="expression" dxfId="11" priority="29" stopIfTrue="1">
      <formula>$D$5&lt;2</formula>
    </cfRule>
  </conditionalFormatting>
  <conditionalFormatting sqref="D14 D17:D18">
    <cfRule type="expression" dxfId="10" priority="24" stopIfTrue="1">
      <formula>$D$7="No"</formula>
    </cfRule>
  </conditionalFormatting>
  <conditionalFormatting sqref="I7:I9">
    <cfRule type="expression" dxfId="9" priority="22">
      <formula>$D$7="No"</formula>
    </cfRule>
  </conditionalFormatting>
  <conditionalFormatting sqref="C51:G51">
    <cfRule type="expression" dxfId="8" priority="18" stopIfTrue="1">
      <formula>$D$5&lt;3</formula>
    </cfRule>
  </conditionalFormatting>
  <conditionalFormatting sqref="F51:G51">
    <cfRule type="expression" dxfId="7" priority="21" stopIfTrue="1">
      <formula>$D$5&lt;2</formula>
    </cfRule>
  </conditionalFormatting>
  <conditionalFormatting sqref="C72:G72">
    <cfRule type="expression" dxfId="6" priority="13" stopIfTrue="1">
      <formula>$D$5&lt;5</formula>
    </cfRule>
  </conditionalFormatting>
  <conditionalFormatting sqref="F72:G72">
    <cfRule type="expression" dxfId="5" priority="16" stopIfTrue="1">
      <formula>$D$5&lt;2</formula>
    </cfRule>
  </conditionalFormatting>
  <conditionalFormatting sqref="C93:G93">
    <cfRule type="expression" dxfId="4" priority="8" stopIfTrue="1">
      <formula>$D$5&lt;7</formula>
    </cfRule>
  </conditionalFormatting>
  <conditionalFormatting sqref="F93:G93">
    <cfRule type="expression" dxfId="3" priority="11" stopIfTrue="1">
      <formula>$D$5&lt;2</formula>
    </cfRule>
  </conditionalFormatting>
  <conditionalFormatting sqref="C114:G114">
    <cfRule type="expression" dxfId="2" priority="3" stopIfTrue="1">
      <formula>$D$5&lt;9</formula>
    </cfRule>
  </conditionalFormatting>
  <conditionalFormatting sqref="F114:G114">
    <cfRule type="expression" dxfId="1" priority="6" stopIfTrue="1">
      <formula>$D$5&lt;2</formula>
    </cfRule>
  </conditionalFormatting>
  <conditionalFormatting sqref="D7">
    <cfRule type="expression" dxfId="0" priority="1">
      <formula>$D$7="No"</formula>
    </cfRule>
  </conditionalFormatting>
  <dataValidations count="22">
    <dataValidation type="custom" allowBlank="1" showInputMessage="1" showErrorMessage="1" sqref="D101 J80 D59 D38 J17 D80 J38 D17 J59 J101">
      <formula1>IF(D17&gt;=0,TRUE,FALSE)</formula1>
    </dataValidation>
    <dataValidation type="whole" allowBlank="1" showInputMessage="1" showErrorMessage="1" sqref="D55 J97 D76 J55 J13 J34 J76 D34 D97">
      <formula1>1</formula1>
      <formula2>52</formula2>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D106:D108">
      <formula1>IF(AND($D$106&gt;=0,$D$107&gt;=0,$D$108&gt;=0,SUM($D$106:$D$108)&lt;=60),TRUE,FALSE)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J106:J108">
      <formula1>IF(AND($J$106&gt;=0,$J$107&gt;=0,$J$108&gt;=0,SUM($J$106:$J$108)&lt;=60),TRUE,FALSE)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D85:D87">
      <formula1>IF(AND($D$85&gt;=0,$D$86&gt;=0,$D$87&gt;=0,SUM($D$85:$D$87)&lt;=60),TRUE,FALSE)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J85:J87">
      <formula1>IF(AND($J$85&gt;=0,$J$86&gt;=0,$J$87&gt;=0,SUM($J$85:$J$87)&lt;=60),TRUE,FALSE)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D64:D66">
      <formula1>IF(AND($D$64&gt;=0,$D$65&gt;=0,$D$66&gt;=0,SUM($D$64:$D$66)&lt;=60),TRUE,FALSE)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J64:J66">
      <formula1>IF(AND($J$64&gt;=0,$J$65&gt;=0,$J$66&gt;=0,SUM($J$64:$J$66)&lt;=60),TRUE,FALSE)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D43:D45">
      <formula1>IF(AND($D$43&gt;=0,$D$44&gt;=0,$D$45&gt;=0,SUM($D$43:$D$45)&lt;=60),TRUE,FALSE)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J43:J45">
      <formula1>IF(AND($J$43&gt;=0,$J$44&gt;=0,$J$45&gt;=0,SUM($J$43:$J$45)&lt;=60),TRUE,FALSE)</formula1>
    </dataValidation>
    <dataValidation type="custom" allowBlank="1" showInputMessage="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J22:J24">
      <formula1>IF(AND($J$22&gt;=0,$J$23&gt;=0,$J$24&gt;=0,SUM($J$22:$J$24)&lt;=60),TRUE,FALSE)</formula1>
    </dataValidation>
    <dataValidation allowBlank="1" showInputMessage="1" showErrorMessage="1" promptTitle="Put Your Notes Here" prompt="You can input your own notes here. For example, when your child is going to start child care, how much child care centres you have applied, or most importantly, a reminder to apply for the CCR and CCB." sqref="D11:E11"/>
    <dataValidation type="list" allowBlank="1" showInputMessage="1" showErrorMessage="1" prompt="Choose &quot;Yes&quot; or &quot;No&quot;._x000a__x000a_If you choose &quot;No&quot;, please don't use this calculator although you may still be assisted through the new Child Care Safety Net." sqref="D7">
      <formula1>"Yes,No"</formula1>
    </dataValidation>
    <dataValidation type="list" allowBlank="1" showInputMessage="1" showErrorMessage="1" sqref="D8">
      <formula1>"8 hours to 16 hours,17 hours to 48 hours,more than 48 hours"</formula1>
    </dataValidation>
    <dataValidation type="list" allowBlank="1" showInputMessage="1" showErrorMessage="1" sqref="D5">
      <formula1>"1,2,3,4,5,6,7,8,9,10"</formula1>
    </dataValidation>
    <dataValidation type="custom" allowBlank="1" showInputMessage="1" showErrorMessage="1" errorTitle="Too many hours!"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D22:D24">
      <formula1>IF(AND($D$22&gt;=0,$D$23&gt;=0,$D$24&gt;=0,SUM($D$22:$D$24)&lt;=60),TRUE,FALSE)</formula1>
    </dataValidation>
    <dataValidation type="decimal" allowBlank="1" showInputMessage="1" showErrorMessage="1" error="If you meet the Work, Training, Study Test, total weekly hours should be no more than 50 hours._x000a__x000a_If you DON'T meet the Work, Training, Study Test, total weekly hours should be no more than 24 hours." prompt="Weekly fee. Please input." sqref="D39:D41">
      <formula1>0</formula1>
      <formula2>2000</formula2>
    </dataValidation>
    <dataValidation type="decimal" allowBlank="1" showErrorMessage="1" error="If you meet the Work, Training, Study Test, total weekly hours should be no more than 50 hours._x000a__x000a_If you DON'T meet the Work, Training, Study Test, total weekly hours should be no more than 24 hours." prompt="If you meet the Activity Test, total weekly hours across multiple care types should be no more than the Maximum hours of subsidy._x000a__x000a_If you DON'T meet the Activity Test, please DON'T use this calculator." sqref="J39:J41">
      <formula1>0</formula1>
      <formula2>2000</formula2>
    </dataValidation>
    <dataValidation type="decimal" allowBlank="1" showInputMessage="1" showErrorMessage="1" sqref="D60:D62 D81:D83 J60:J62 J81:J83 D102:D104 J102:J104">
      <formula1>0</formula1>
      <formula2>2000</formula2>
    </dataValidation>
    <dataValidation type="decimal" allowBlank="1" showInputMessage="1" showErrorMessage="1" prompt="Weekly fee. Please input." sqref="D18:D20 J18:J20">
      <formula1>0</formula1>
      <formula2>2000</formula2>
    </dataValidation>
    <dataValidation type="whole" allowBlank="1" showInputMessage="1" showErrorMessage="1" prompt="Please input. No more than 52 weeks." sqref="J14:J16 D14:D16">
      <formula1>0</formula1>
      <formula2>52</formula2>
    </dataValidation>
    <dataValidation type="whole" allowBlank="1" showInputMessage="1" showErrorMessage="1" sqref="D35:D37 J35:J37 D56:D58 J56:J58 D77:D79 J77:J79 D98:D100 J98:J100">
      <formula1>0</formula1>
      <formula2>52</formula2>
    </dataValidation>
  </dataValidations>
  <hyperlinks>
    <hyperlink ref="C121" r:id="rId1"/>
  </hyperlinks>
  <printOptions horizontalCentered="1" verticalCentered="1"/>
  <pageMargins left="0.74803149606299213" right="0.74803149606299213" top="0.98425196850393704" bottom="0.98425196850393704" header="0.51181102362204722" footer="0.51181102362204722"/>
  <pageSetup paperSize="9" scale="75" orientation="landscape"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Rates!$E$19:$E$21</xm:f>
          </x14:formula1>
          <xm:sqref>F14:F16 L14:L16 F35:F37 L35:L37 F56:F58 L56:L58 F77:F79 L77:L79 F98:F100 L98:L100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pane xSplit="1" ySplit="1" topLeftCell="B2" activePane="bottomRight" state="frozen"/>
      <selection pane="topRight" activeCell="B1" sqref="B1"/>
      <selection pane="bottomLeft" activeCell="A2" sqref="A2"/>
      <selection pane="bottomRight" activeCell="G2" sqref="G2"/>
    </sheetView>
  </sheetViews>
  <sheetFormatPr defaultColWidth="9.140625" defaultRowHeight="18" customHeight="1" x14ac:dyDescent="0.2"/>
  <cols>
    <col min="1" max="1" width="16" style="69" bestFit="1" customWidth="1"/>
    <col min="2" max="2" width="15" style="69" bestFit="1" customWidth="1"/>
    <col min="3" max="3" width="10.140625" style="69" bestFit="1" customWidth="1"/>
    <col min="4" max="4" width="27.7109375" style="69" bestFit="1" customWidth="1"/>
    <col min="5" max="5" width="16.140625" style="69" bestFit="1" customWidth="1"/>
    <col min="6" max="6" width="25.85546875" style="69" bestFit="1" customWidth="1"/>
    <col min="7" max="7" width="13.85546875" style="69" bestFit="1" customWidth="1"/>
    <col min="8" max="16384" width="9.140625" style="69"/>
  </cols>
  <sheetData>
    <row r="1" spans="1:8" s="66" customFormat="1" ht="18" customHeight="1" x14ac:dyDescent="0.2">
      <c r="A1" s="64" t="s">
        <v>6</v>
      </c>
      <c r="B1" s="65" t="s">
        <v>23</v>
      </c>
      <c r="C1" s="65" t="s">
        <v>80</v>
      </c>
      <c r="D1" s="65" t="s">
        <v>81</v>
      </c>
      <c r="E1" s="65" t="s">
        <v>82</v>
      </c>
      <c r="F1" s="65" t="s">
        <v>83</v>
      </c>
      <c r="G1" s="66" t="s">
        <v>89</v>
      </c>
    </row>
    <row r="2" spans="1:8" ht="18" customHeight="1" x14ac:dyDescent="0.2">
      <c r="A2" s="67">
        <v>1</v>
      </c>
      <c r="B2" s="68">
        <f>IF(A2&gt;Calculator!$D$5,0,Calculator!D13*Calculator!D17)</f>
        <v>30000</v>
      </c>
      <c r="C2" s="108">
        <f>IF(A2&gt;Calculator!$D$5,0,Calculator!$D$13)</f>
        <v>50</v>
      </c>
      <c r="D2" s="108">
        <f>IF(A2&gt;Calculator!$D$5,0,Calculator!$D$22)</f>
        <v>50</v>
      </c>
      <c r="E2" s="108">
        <f>IF(A2&gt;Calculator!$D$5,0,Calculator!$D$23)</f>
        <v>0</v>
      </c>
      <c r="F2" s="108">
        <f>IF(A2&gt;Calculator!$D$5,0,Calculator!$D$24)</f>
        <v>0</v>
      </c>
      <c r="G2" s="70">
        <f>IF(A2&gt;Calculator!$D$5,0,Calculator!E27)</f>
        <v>16277.713833333331</v>
      </c>
      <c r="H2" s="70"/>
    </row>
    <row r="3" spans="1:8" ht="18" customHeight="1" x14ac:dyDescent="0.2">
      <c r="A3" s="67">
        <v>2</v>
      </c>
      <c r="B3" s="68">
        <f>IF(A3&gt;Calculator!$D$5,0,Calculator!J13*Calculator!J17)</f>
        <v>24000</v>
      </c>
      <c r="C3" s="108">
        <f>IF(A3&gt;Calculator!$D$5,0,Calculator!$J$13)</f>
        <v>50</v>
      </c>
      <c r="D3" s="108">
        <f>IF(A3&gt;Calculator!$D$5,0,Calculator!$J$22)</f>
        <v>30</v>
      </c>
      <c r="E3" s="108">
        <f>IF(A3&gt;Calculator!$D$5,0,Calculator!$J$23)</f>
        <v>20</v>
      </c>
      <c r="F3" s="108">
        <f>IF(A3&gt;Calculator!$D$5,0,Calculator!$J$24)</f>
        <v>0</v>
      </c>
      <c r="G3" s="70">
        <f>IF(A3&gt;Calculator!$D$5,0,Calculator!K27)</f>
        <v>13276.64</v>
      </c>
    </row>
    <row r="4" spans="1:8" ht="18" customHeight="1" x14ac:dyDescent="0.2">
      <c r="A4" s="67">
        <v>3</v>
      </c>
      <c r="B4" s="68">
        <f>IF(A4&gt;Calculator!$D$5,0,Calculator!D34*Calculator!D38)</f>
        <v>7350</v>
      </c>
      <c r="C4" s="108">
        <f>IF(A4&gt;Calculator!$D$5,0,Calculator!$D$34)</f>
        <v>42</v>
      </c>
      <c r="D4" s="108">
        <f>IF(A4&gt;Calculator!$D$5,0,Calculator!$D$43)</f>
        <v>0</v>
      </c>
      <c r="E4" s="108">
        <f>IF(A4&gt;Calculator!$D$5,0,Calculator!$D$44)</f>
        <v>0</v>
      </c>
      <c r="F4" s="108">
        <f>IF(A4&gt;Calculator!$D$5,0,Calculator!$D$45)</f>
        <v>15</v>
      </c>
      <c r="G4" s="70">
        <f>IF(A4&gt;Calculator!$D$5,0,Calculator!E48)</f>
        <v>3586.1864219999993</v>
      </c>
    </row>
    <row r="5" spans="1:8" ht="18" customHeight="1" x14ac:dyDescent="0.2">
      <c r="A5" s="67">
        <v>4</v>
      </c>
      <c r="B5" s="68">
        <f>IF(A5&gt;Calculator!$D$5,0,Calculator!J34*Calculator!J38)</f>
        <v>25000</v>
      </c>
      <c r="C5" s="108">
        <f>IF(A5&gt;Calculator!$D$5,0,Calculator!$J$34)</f>
        <v>50</v>
      </c>
      <c r="D5" s="108">
        <f>IF(A5&gt;Calculator!$D$5,0,Calculator!$J$43)</f>
        <v>52.5</v>
      </c>
      <c r="E5" s="108">
        <f>IF(A5&gt;Calculator!$D$5,0,Calculator!$J$44)</f>
        <v>0</v>
      </c>
      <c r="F5" s="108">
        <f>IF(A5&gt;Calculator!$D$5,0,Calculator!$J$45)</f>
        <v>0</v>
      </c>
      <c r="G5" s="70">
        <f>IF(A5&gt;Calculator!$D$5,0,Calculator!K48)</f>
        <v>13171.269841269841</v>
      </c>
    </row>
    <row r="6" spans="1:8" ht="18" customHeight="1" x14ac:dyDescent="0.2">
      <c r="A6" s="67">
        <v>5</v>
      </c>
      <c r="B6" s="68">
        <f>IF(A6&gt;Calculator!$D$5,0,Calculator!D55*Calculator!D59)</f>
        <v>25000</v>
      </c>
      <c r="C6" s="108">
        <f>IF(A6&gt;Calculator!$D$5,0,Calculator!$D$55)</f>
        <v>50</v>
      </c>
      <c r="D6" s="108">
        <f>IF(A6&gt;Calculator!$D$5,0,Calculator!$D$64)</f>
        <v>50</v>
      </c>
      <c r="E6" s="108">
        <f>IF(A6&gt;Calculator!$D$5,0,Calculator!$D$65)</f>
        <v>0</v>
      </c>
      <c r="F6" s="108">
        <f>IF(A6&gt;Calculator!$D$5,0,Calculator!$D$66)</f>
        <v>0</v>
      </c>
      <c r="G6" s="70">
        <f>IF(A6&gt;Calculator!$D$5,0,Calculator!E69)</f>
        <v>13829.833333333332</v>
      </c>
    </row>
    <row r="7" spans="1:8" ht="18" customHeight="1" x14ac:dyDescent="0.2">
      <c r="A7" s="67">
        <v>6</v>
      </c>
      <c r="B7" s="68">
        <f>IF(A7&gt;Calculator!$D$5,0,Calculator!J55*Calculator!J59)</f>
        <v>25000</v>
      </c>
      <c r="C7" s="108">
        <f>IF(A7&gt;Calculator!$D$5,0,Calculator!$J$55)</f>
        <v>50</v>
      </c>
      <c r="D7" s="108">
        <f>IF(A7&gt;Calculator!$D$5,0,Calculator!$J$64)</f>
        <v>50</v>
      </c>
      <c r="E7" s="108">
        <f>IF(A7&gt;Calculator!$D$5,0,Calculator!$J$65)</f>
        <v>0</v>
      </c>
      <c r="F7" s="108">
        <f>IF(A7&gt;Calculator!$D$5,0,Calculator!$J$66)</f>
        <v>0</v>
      </c>
      <c r="G7" s="70">
        <f>IF(A7&gt;Calculator!$D$5,0,Calculator!K69)</f>
        <v>13829.833333333332</v>
      </c>
    </row>
    <row r="8" spans="1:8" ht="18" customHeight="1" x14ac:dyDescent="0.2">
      <c r="A8" s="67">
        <v>7</v>
      </c>
      <c r="B8" s="68">
        <f>IF(A8&gt;Calculator!$D$5,0,Calculator!D76*Calculator!D80)</f>
        <v>25000</v>
      </c>
      <c r="C8" s="108">
        <f>IF(A8&gt;Calculator!$D$5,0,Calculator!$D$76)</f>
        <v>50</v>
      </c>
      <c r="D8" s="108">
        <f>IF(A8&gt;Calculator!$D$5,0,Calculator!$D$85)</f>
        <v>50</v>
      </c>
      <c r="E8" s="108">
        <f>IF(A8&gt;Calculator!$D$5,0,Calculator!$D$86)</f>
        <v>0</v>
      </c>
      <c r="F8" s="108">
        <f>IF(A8&gt;Calculator!$D$5,0,Calculator!$D$87)</f>
        <v>0</v>
      </c>
      <c r="G8" s="70">
        <f>IF(A8&gt;Calculator!$D$5,0,Calculator!E90)</f>
        <v>13829.833333333332</v>
      </c>
    </row>
    <row r="9" spans="1:8" ht="18" customHeight="1" x14ac:dyDescent="0.2">
      <c r="A9" s="67">
        <v>8</v>
      </c>
      <c r="B9" s="68">
        <f>IF(A9&gt;Calculator!$D$5,0,Calculator!J76*Calculator!J80)</f>
        <v>25000</v>
      </c>
      <c r="C9" s="108">
        <f>IF(A9&gt;Calculator!$D$5,0,Calculator!$J$76)</f>
        <v>50</v>
      </c>
      <c r="D9" s="108">
        <f>IF(A9&gt;Calculator!$D$5,0,Calculator!$J$85)</f>
        <v>50</v>
      </c>
      <c r="E9" s="108">
        <f>IF(A9&gt;Calculator!$D$5,0,Calculator!$J$86)</f>
        <v>0</v>
      </c>
      <c r="F9" s="108">
        <f>IF(A9&gt;Calculator!$D$5,0,Calculator!$J$87)</f>
        <v>0</v>
      </c>
      <c r="G9" s="70">
        <f>IF(A9&gt;Calculator!$D$5,0,Calculator!K90)</f>
        <v>13829.833333333332</v>
      </c>
    </row>
    <row r="10" spans="1:8" ht="18" customHeight="1" x14ac:dyDescent="0.2">
      <c r="A10" s="67">
        <v>9</v>
      </c>
      <c r="B10" s="68">
        <f>IF(A10&gt;Calculator!$D$5,0,Calculator!D97*Calculator!D101)</f>
        <v>25000</v>
      </c>
      <c r="C10" s="108">
        <f>IF(A10&gt;Calculator!$D$5,0,Calculator!$D$97)</f>
        <v>50</v>
      </c>
      <c r="D10" s="108">
        <f>IF(A10&gt;Calculator!$D$5,0,Calculator!$D$106)</f>
        <v>50</v>
      </c>
      <c r="E10" s="108">
        <f>IF(A10&gt;Calculator!$D$5,0,Calculator!$D$107)</f>
        <v>0</v>
      </c>
      <c r="F10" s="108">
        <f>IF(A10&gt;Calculator!$D$5,0,Calculator!$D$108)</f>
        <v>0</v>
      </c>
      <c r="G10" s="70">
        <f>IF(A10&gt;Calculator!$D$5,0,Calculator!E111)</f>
        <v>13829.833333333332</v>
      </c>
    </row>
    <row r="11" spans="1:8" ht="18" customHeight="1" x14ac:dyDescent="0.2">
      <c r="A11" s="67">
        <v>10</v>
      </c>
      <c r="B11" s="68">
        <f>IF(A11&gt;Calculator!$D$5,0,Calculator!J97*Calculator!J101)</f>
        <v>25000</v>
      </c>
      <c r="C11" s="108">
        <f>IF(A11&gt;Calculator!$D$5,0,Calculator!$J$97)</f>
        <v>50</v>
      </c>
      <c r="D11" s="108">
        <f>IF(A11&gt;Calculator!$D$5,0,Calculator!$J$106)</f>
        <v>50</v>
      </c>
      <c r="E11" s="108">
        <f>IF(A11&gt;Calculator!$D$5,0,Calculator!$J$107)</f>
        <v>0</v>
      </c>
      <c r="F11" s="108">
        <f>IF(A11&gt;Calculator!$D$5,0,Calculator!$J$108)</f>
        <v>0</v>
      </c>
      <c r="G11" s="70">
        <f>IF(A11&gt;Calculator!$D$5,0,Calculator!K111)</f>
        <v>13829.833333333332</v>
      </c>
    </row>
    <row r="13" spans="1:8" s="71" customFormat="1" ht="18" customHeight="1" x14ac:dyDescent="0.2"/>
    <row r="20" s="71" customFormat="1" ht="18" customHeight="1" x14ac:dyDescent="0.2"/>
    <row r="23" s="71" customFormat="1" ht="18" customHeight="1" x14ac:dyDescent="0.2"/>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ColWidth="0" defaultRowHeight="18" customHeight="1" zeroHeight="1" x14ac:dyDescent="0.2"/>
  <cols>
    <col min="1" max="2" width="2.7109375" customWidth="1"/>
    <col min="3" max="3" width="36.28515625" bestFit="1" customWidth="1"/>
    <col min="4" max="4" width="16.7109375" customWidth="1"/>
    <col min="5" max="5" width="22.7109375" customWidth="1"/>
    <col min="6" max="6" width="8.7109375" customWidth="1"/>
    <col min="7" max="7" width="12.7109375" customWidth="1"/>
    <col min="8" max="8" width="12.7109375" hidden="1" customWidth="1"/>
    <col min="9" max="10" width="2.7109375" customWidth="1"/>
    <col min="11" max="15" width="9.140625" hidden="1" customWidth="1"/>
    <col min="16" max="21" width="0" hidden="1" customWidth="1"/>
    <col min="22" max="16384" width="9.140625" hidden="1"/>
  </cols>
  <sheetData>
    <row r="1" spans="1:16" s="5" customFormat="1" ht="32.1" customHeight="1" thickBot="1" x14ac:dyDescent="0.25">
      <c r="A1" s="51" t="s">
        <v>95</v>
      </c>
      <c r="B1" s="51"/>
      <c r="C1" s="51"/>
      <c r="D1" s="52"/>
      <c r="E1" s="55"/>
      <c r="F1" s="56"/>
      <c r="G1" s="57"/>
      <c r="H1" s="57"/>
      <c r="I1" s="53"/>
      <c r="J1" s="58"/>
      <c r="K1" s="3"/>
      <c r="L1" s="3"/>
      <c r="M1" s="3"/>
      <c r="N1" s="3"/>
      <c r="O1" s="3"/>
      <c r="P1" s="3"/>
    </row>
    <row r="2" spans="1:16" s="45" customFormat="1" ht="15.95" customHeight="1" x14ac:dyDescent="0.2">
      <c r="A2" s="116"/>
      <c r="B2" s="173" t="s">
        <v>7</v>
      </c>
      <c r="C2" s="174"/>
      <c r="D2" s="60"/>
      <c r="E2" s="60"/>
      <c r="F2" s="60"/>
      <c r="G2" s="60"/>
      <c r="H2" s="61"/>
      <c r="I2" s="63" t="str">
        <f ca="1">"© 2008-"&amp;YEAR(TODAY())&amp;" Patrick Shi"</f>
        <v>© 2008-2018 Patrick Shi</v>
      </c>
      <c r="J2" s="63"/>
      <c r="K2" s="44"/>
      <c r="L2" s="44"/>
      <c r="M2" s="44"/>
      <c r="N2" s="44"/>
      <c r="O2" s="44"/>
      <c r="P2" s="44"/>
    </row>
    <row r="3" spans="1:16" s="45" customFormat="1" ht="15.95" customHeight="1" x14ac:dyDescent="0.2">
      <c r="A3" s="54"/>
      <c r="J3" s="54"/>
      <c r="K3" s="44"/>
      <c r="L3" s="44"/>
      <c r="M3" s="44"/>
      <c r="N3" s="44"/>
      <c r="O3" s="44"/>
      <c r="P3" s="44"/>
    </row>
    <row r="4" spans="1:16" s="45" customFormat="1" ht="15.95" customHeight="1" x14ac:dyDescent="0.2">
      <c r="A4" s="54"/>
      <c r="C4" s="71" t="s">
        <v>103</v>
      </c>
      <c r="J4" s="54"/>
      <c r="K4" s="44"/>
      <c r="L4" s="44"/>
      <c r="M4" s="44"/>
      <c r="N4" s="44"/>
      <c r="O4" s="44"/>
      <c r="P4" s="44"/>
    </row>
    <row r="5" spans="1:16" ht="18" customHeight="1" x14ac:dyDescent="0.2">
      <c r="A5" s="54"/>
      <c r="C5" s="117" t="s">
        <v>84</v>
      </c>
      <c r="D5" s="118" t="s">
        <v>84</v>
      </c>
      <c r="E5" s="119" t="s">
        <v>85</v>
      </c>
      <c r="F5" s="118" t="s">
        <v>86</v>
      </c>
      <c r="G5" s="118" t="s">
        <v>87</v>
      </c>
      <c r="H5" s="119" t="s">
        <v>85</v>
      </c>
      <c r="J5" s="54"/>
    </row>
    <row r="6" spans="1:16" ht="18" customHeight="1" x14ac:dyDescent="0.2">
      <c r="A6" s="54"/>
      <c r="C6" s="141" t="s">
        <v>109</v>
      </c>
      <c r="D6" s="70">
        <f>RIGHT(C6,8)*1</f>
        <v>66958</v>
      </c>
      <c r="E6" s="140">
        <v>0.85</v>
      </c>
      <c r="F6" s="109"/>
      <c r="G6" s="70"/>
      <c r="H6" s="109">
        <f>IF(Calculator!$D$6&lt;=D6,E6,IF(Calculator!$D$6&lt;D7,E6-(Calculator!$D$6-D6)/G7*F7,IF(Calculator!$D$6&lt;D8,E8,IF(Calculator!$D$6&lt;D9,E8-(Calculator!$D$6-D8)/G9*F9,IF(Calculator!$D$6&lt;D10,E10,E11)))))</f>
        <v>0.55319333333333331</v>
      </c>
      <c r="J6" s="54"/>
    </row>
    <row r="7" spans="1:16" ht="18" customHeight="1" x14ac:dyDescent="0.2">
      <c r="A7" s="54"/>
      <c r="C7" s="141" t="s">
        <v>110</v>
      </c>
      <c r="D7" s="70">
        <f t="shared" ref="D7:D10" si="0">RIGHT(C7,8)*1</f>
        <v>171958</v>
      </c>
      <c r="E7" s="140">
        <v>0.5</v>
      </c>
      <c r="F7" s="140">
        <v>0.01</v>
      </c>
      <c r="G7" s="143">
        <v>3000</v>
      </c>
      <c r="H7" s="69"/>
      <c r="J7" s="54"/>
    </row>
    <row r="8" spans="1:16" ht="18" customHeight="1" x14ac:dyDescent="0.2">
      <c r="A8" s="54"/>
      <c r="C8" s="141" t="s">
        <v>111</v>
      </c>
      <c r="D8" s="70">
        <f t="shared" si="0"/>
        <v>251248</v>
      </c>
      <c r="E8" s="140">
        <v>0.5</v>
      </c>
      <c r="F8" s="109"/>
      <c r="G8" s="70"/>
      <c r="H8" s="69"/>
      <c r="J8" s="54"/>
    </row>
    <row r="9" spans="1:16" ht="18" customHeight="1" x14ac:dyDescent="0.2">
      <c r="A9" s="54"/>
      <c r="C9" s="141" t="s">
        <v>112</v>
      </c>
      <c r="D9" s="70">
        <f t="shared" si="0"/>
        <v>341248</v>
      </c>
      <c r="E9" s="140">
        <v>0.2</v>
      </c>
      <c r="F9" s="140">
        <v>0.01</v>
      </c>
      <c r="G9" s="143">
        <v>3000</v>
      </c>
      <c r="H9" s="69"/>
      <c r="J9" s="54"/>
    </row>
    <row r="10" spans="1:16" ht="18" customHeight="1" x14ac:dyDescent="0.2">
      <c r="A10" s="54"/>
      <c r="C10" s="143" t="s">
        <v>113</v>
      </c>
      <c r="D10" s="70">
        <f t="shared" si="0"/>
        <v>351248</v>
      </c>
      <c r="E10" s="140">
        <v>0.2</v>
      </c>
      <c r="F10" s="109"/>
      <c r="G10" s="70"/>
      <c r="H10" s="69"/>
      <c r="J10" s="54"/>
    </row>
    <row r="11" spans="1:16" ht="18" customHeight="1" x14ac:dyDescent="0.2">
      <c r="A11" s="54"/>
      <c r="C11" s="141" t="s">
        <v>114</v>
      </c>
      <c r="D11" s="70">
        <f>D10</f>
        <v>351248</v>
      </c>
      <c r="E11" s="109">
        <v>0</v>
      </c>
      <c r="F11" s="109"/>
      <c r="G11" s="70"/>
      <c r="H11" s="69"/>
      <c r="J11" s="54"/>
    </row>
    <row r="12" spans="1:16" ht="18" customHeight="1" x14ac:dyDescent="0.2">
      <c r="A12" s="54"/>
      <c r="C12" s="69"/>
      <c r="D12" s="70"/>
      <c r="E12" s="109"/>
      <c r="F12" s="109"/>
      <c r="G12" s="70"/>
      <c r="H12" s="109"/>
      <c r="J12" s="54"/>
    </row>
    <row r="13" spans="1:16" ht="18" customHeight="1" x14ac:dyDescent="0.2">
      <c r="A13" s="54"/>
      <c r="C13" s="71" t="s">
        <v>106</v>
      </c>
      <c r="D13" s="70"/>
      <c r="E13" s="109"/>
      <c r="F13" s="109"/>
      <c r="G13" s="70"/>
      <c r="H13" s="109"/>
      <c r="J13" s="54"/>
    </row>
    <row r="14" spans="1:16" ht="18" customHeight="1" x14ac:dyDescent="0.2">
      <c r="A14" s="54"/>
      <c r="C14" s="117" t="s">
        <v>84</v>
      </c>
      <c r="D14" s="118" t="s">
        <v>84</v>
      </c>
      <c r="E14" s="119" t="s">
        <v>97</v>
      </c>
      <c r="F14" s="110"/>
      <c r="G14" s="72"/>
      <c r="H14" s="110"/>
      <c r="J14" s="54"/>
    </row>
    <row r="15" spans="1:16" ht="18" customHeight="1" x14ac:dyDescent="0.2">
      <c r="A15" s="54"/>
      <c r="C15" s="141" t="s">
        <v>115</v>
      </c>
      <c r="D15" s="70">
        <f>RIGHT(C15,8)*1</f>
        <v>186958</v>
      </c>
      <c r="E15" s="143">
        <v>10190</v>
      </c>
      <c r="F15" s="69"/>
      <c r="G15" s="69"/>
      <c r="H15" s="69"/>
      <c r="J15" s="54"/>
    </row>
    <row r="16" spans="1:16" ht="18" customHeight="1" x14ac:dyDescent="0.2">
      <c r="A16" s="54"/>
      <c r="C16" s="69"/>
      <c r="D16" s="70"/>
      <c r="E16" s="70"/>
      <c r="F16" s="69"/>
      <c r="G16" s="69"/>
      <c r="H16" s="69"/>
      <c r="J16" s="54"/>
    </row>
    <row r="17" spans="1:10" ht="18" customHeight="1" x14ac:dyDescent="0.2">
      <c r="A17" s="54"/>
      <c r="C17" s="71" t="s">
        <v>107</v>
      </c>
      <c r="D17" s="70"/>
      <c r="E17" s="70"/>
      <c r="F17" s="69"/>
      <c r="G17" s="69"/>
      <c r="H17" s="69"/>
      <c r="J17" s="54"/>
    </row>
    <row r="18" spans="1:10" ht="18" customHeight="1" x14ac:dyDescent="0.2">
      <c r="A18" s="54"/>
      <c r="C18" s="117" t="s">
        <v>104</v>
      </c>
      <c r="E18" s="118" t="s">
        <v>88</v>
      </c>
      <c r="F18" s="71"/>
      <c r="G18" s="71"/>
      <c r="H18" s="71"/>
      <c r="J18" s="54"/>
    </row>
    <row r="19" spans="1:10" ht="18" customHeight="1" x14ac:dyDescent="0.2">
      <c r="A19" s="54"/>
      <c r="C19" s="69" t="s">
        <v>81</v>
      </c>
      <c r="E19" s="142">
        <v>11.77</v>
      </c>
      <c r="F19" s="69"/>
      <c r="G19" s="69"/>
      <c r="H19" s="69"/>
      <c r="J19" s="54"/>
    </row>
    <row r="20" spans="1:10" ht="18" customHeight="1" x14ac:dyDescent="0.2">
      <c r="A20" s="54"/>
      <c r="C20" s="69" t="s">
        <v>82</v>
      </c>
      <c r="E20" s="142">
        <v>10.9</v>
      </c>
      <c r="F20" s="69"/>
      <c r="G20" s="69"/>
      <c r="H20" s="69"/>
      <c r="J20" s="54"/>
    </row>
    <row r="21" spans="1:10" ht="18" customHeight="1" x14ac:dyDescent="0.2">
      <c r="A21" s="54"/>
      <c r="C21" s="69" t="s">
        <v>83</v>
      </c>
      <c r="E21" s="142">
        <v>10.29</v>
      </c>
      <c r="F21" s="69"/>
      <c r="G21" s="69"/>
      <c r="H21" s="69"/>
      <c r="J21" s="54"/>
    </row>
    <row r="22" spans="1:10" ht="18" customHeight="1" x14ac:dyDescent="0.2">
      <c r="A22" s="54"/>
      <c r="J22" s="54"/>
    </row>
    <row r="23" spans="1:10" ht="18" customHeight="1" x14ac:dyDescent="0.2">
      <c r="A23" s="54"/>
      <c r="C23" s="71" t="s">
        <v>105</v>
      </c>
      <c r="J23" s="54"/>
    </row>
    <row r="24" spans="1:10" ht="18" customHeight="1" x14ac:dyDescent="0.2">
      <c r="A24" s="54"/>
      <c r="C24" s="117" t="s">
        <v>98</v>
      </c>
      <c r="D24" s="117"/>
      <c r="E24" s="118" t="s">
        <v>108</v>
      </c>
      <c r="F24" s="71"/>
      <c r="G24" s="71"/>
      <c r="H24" s="71"/>
      <c r="J24" s="54"/>
    </row>
    <row r="25" spans="1:10" ht="18" customHeight="1" x14ac:dyDescent="0.2">
      <c r="A25" s="54"/>
      <c r="C25" t="s">
        <v>99</v>
      </c>
      <c r="E25" s="141">
        <v>36</v>
      </c>
      <c r="J25" s="54"/>
    </row>
    <row r="26" spans="1:10" ht="18" customHeight="1" x14ac:dyDescent="0.2">
      <c r="A26" s="54"/>
      <c r="C26" t="s">
        <v>100</v>
      </c>
      <c r="E26" s="141">
        <v>72</v>
      </c>
      <c r="J26" s="54"/>
    </row>
    <row r="27" spans="1:10" ht="18" customHeight="1" x14ac:dyDescent="0.2">
      <c r="A27" s="54"/>
      <c r="C27" t="s">
        <v>101</v>
      </c>
      <c r="E27" s="141">
        <v>100</v>
      </c>
      <c r="J27" s="54"/>
    </row>
    <row r="28" spans="1:10" s="69" customFormat="1" ht="18" customHeight="1" x14ac:dyDescent="0.2">
      <c r="A28" s="54"/>
      <c r="J28" s="54"/>
    </row>
    <row r="29" spans="1:10" s="69" customFormat="1" ht="18" customHeight="1" x14ac:dyDescent="0.2">
      <c r="A29" s="54"/>
      <c r="C29" s="71" t="s">
        <v>121</v>
      </c>
      <c r="J29" s="54"/>
    </row>
    <row r="30" spans="1:10" s="69" customFormat="1" ht="18" customHeight="1" x14ac:dyDescent="0.2">
      <c r="A30" s="54"/>
      <c r="C30" s="69" t="s">
        <v>122</v>
      </c>
      <c r="E30" s="140">
        <v>0.05</v>
      </c>
      <c r="J30" s="54"/>
    </row>
    <row r="31" spans="1:10" ht="18" customHeight="1" x14ac:dyDescent="0.2">
      <c r="A31" s="54"/>
      <c r="J31" s="54"/>
    </row>
    <row r="32" spans="1:10" ht="18" customHeight="1" x14ac:dyDescent="0.2">
      <c r="A32" s="54"/>
      <c r="B32" s="54"/>
      <c r="C32" s="54"/>
      <c r="D32" s="54"/>
      <c r="E32" s="54"/>
      <c r="F32" s="54"/>
      <c r="G32" s="54"/>
      <c r="H32" s="54"/>
      <c r="I32" s="54"/>
      <c r="J32" s="54"/>
    </row>
  </sheetData>
  <sheetProtection password="E309" sheet="1" objects="1" scenarios="1"/>
  <mergeCells count="1">
    <mergeCell ref="B2:C2"/>
  </mergeCells>
  <hyperlinks>
    <hyperlink ref="B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ColWidth="0" defaultRowHeight="0" customHeight="1" zeroHeight="1" x14ac:dyDescent="0.2"/>
  <cols>
    <col min="1" max="2" width="2.7109375" style="144" customWidth="1"/>
    <col min="3" max="8" width="20.7109375" style="144" customWidth="1"/>
    <col min="9" max="10" width="2.7109375" style="144" customWidth="1"/>
    <col min="11" max="16384" width="0" style="144" hidden="1"/>
  </cols>
  <sheetData>
    <row r="1" spans="1:16" s="155" customFormat="1" ht="32.1" customHeight="1" thickBot="1" x14ac:dyDescent="0.25">
      <c r="A1" s="51" t="s">
        <v>132</v>
      </c>
      <c r="B1" s="52"/>
      <c r="C1" s="52"/>
      <c r="D1" s="158"/>
      <c r="E1" s="157"/>
      <c r="F1" s="157"/>
      <c r="G1" s="53"/>
      <c r="H1" s="53"/>
      <c r="I1" s="53"/>
      <c r="J1" s="53"/>
      <c r="K1" s="156"/>
      <c r="L1" s="156"/>
      <c r="M1" s="156"/>
      <c r="N1" s="156"/>
      <c r="O1" s="156"/>
      <c r="P1" s="156"/>
    </row>
    <row r="2" spans="1:16" s="45" customFormat="1" ht="15.95" customHeight="1" x14ac:dyDescent="0.2">
      <c r="A2" s="116"/>
      <c r="B2" s="173" t="s">
        <v>7</v>
      </c>
      <c r="C2" s="174"/>
      <c r="D2" s="174"/>
      <c r="E2" s="63"/>
      <c r="F2" s="63"/>
      <c r="G2" s="63"/>
      <c r="H2" s="61"/>
      <c r="I2" s="63" t="s">
        <v>131</v>
      </c>
      <c r="J2" s="63"/>
      <c r="K2" s="44"/>
      <c r="L2" s="44"/>
      <c r="M2" s="44"/>
      <c r="N2" s="44"/>
      <c r="O2" s="44"/>
      <c r="P2" s="44"/>
    </row>
    <row r="3" spans="1:16" s="161" customFormat="1" ht="18" customHeight="1" x14ac:dyDescent="0.2">
      <c r="A3" s="54"/>
      <c r="B3" s="154"/>
      <c r="C3" s="1"/>
      <c r="D3" s="159"/>
      <c r="E3" s="160"/>
      <c r="F3" s="160"/>
      <c r="G3" s="159"/>
      <c r="H3" s="159"/>
      <c r="I3" s="153"/>
      <c r="J3" s="54"/>
    </row>
    <row r="4" spans="1:16" s="146" customFormat="1" ht="18" customHeight="1" x14ac:dyDescent="0.2">
      <c r="A4" s="54"/>
      <c r="B4" s="148"/>
      <c r="C4" s="152" t="s">
        <v>130</v>
      </c>
      <c r="D4" s="152"/>
      <c r="E4" s="152"/>
      <c r="F4" s="152"/>
      <c r="G4" s="152"/>
      <c r="H4" s="152"/>
      <c r="I4" s="152"/>
      <c r="J4" s="54"/>
    </row>
    <row r="5" spans="1:16" s="146" customFormat="1" ht="18" customHeight="1" x14ac:dyDescent="0.2">
      <c r="A5" s="54"/>
      <c r="B5" s="148"/>
      <c r="C5" s="177" t="s">
        <v>129</v>
      </c>
      <c r="D5" s="178"/>
      <c r="E5" s="178"/>
      <c r="F5" s="178"/>
      <c r="G5" s="178"/>
      <c r="H5" s="178"/>
      <c r="I5" s="1"/>
      <c r="J5" s="54"/>
    </row>
    <row r="6" spans="1:16" s="146" customFormat="1" ht="18" customHeight="1" x14ac:dyDescent="0.2">
      <c r="A6" s="54"/>
      <c r="B6" s="148"/>
      <c r="C6" s="178"/>
      <c r="D6" s="178"/>
      <c r="E6" s="178"/>
      <c r="F6" s="178"/>
      <c r="G6" s="178"/>
      <c r="H6" s="178"/>
      <c r="I6" s="1"/>
      <c r="J6" s="54"/>
    </row>
    <row r="7" spans="1:16" s="146" customFormat="1" ht="18" customHeight="1" x14ac:dyDescent="0.2">
      <c r="A7" s="54"/>
      <c r="B7" s="148"/>
      <c r="C7" s="179" t="s">
        <v>128</v>
      </c>
      <c r="D7" s="178"/>
      <c r="E7" s="178"/>
      <c r="F7" s="178"/>
      <c r="G7" s="178"/>
      <c r="H7" s="178"/>
      <c r="I7" s="1"/>
      <c r="J7" s="54"/>
    </row>
    <row r="8" spans="1:16" s="146" customFormat="1" ht="18" customHeight="1" x14ac:dyDescent="0.2">
      <c r="A8" s="54"/>
      <c r="B8" s="148"/>
      <c r="C8" s="178"/>
      <c r="D8" s="178"/>
      <c r="E8" s="178"/>
      <c r="F8" s="178"/>
      <c r="G8" s="178"/>
      <c r="H8" s="178"/>
      <c r="I8" s="1"/>
      <c r="J8" s="54"/>
    </row>
    <row r="9" spans="1:16" s="146" customFormat="1" ht="18" customHeight="1" x14ac:dyDescent="0.2">
      <c r="A9" s="54"/>
      <c r="B9" s="148"/>
      <c r="C9" s="151"/>
      <c r="D9" s="149"/>
      <c r="E9" s="149"/>
      <c r="F9" s="149"/>
      <c r="G9" s="149"/>
      <c r="H9" s="149"/>
      <c r="I9" s="149"/>
      <c r="J9" s="54"/>
    </row>
    <row r="10" spans="1:16" s="146" customFormat="1" ht="18" customHeight="1" x14ac:dyDescent="0.2">
      <c r="A10" s="54"/>
      <c r="B10" s="148"/>
      <c r="C10" s="150" t="s">
        <v>127</v>
      </c>
      <c r="D10" s="149"/>
      <c r="E10" s="149"/>
      <c r="F10" s="149"/>
      <c r="G10" s="149"/>
      <c r="H10" s="149"/>
      <c r="I10" s="149"/>
      <c r="J10" s="54"/>
    </row>
    <row r="11" spans="1:16" s="146" customFormat="1" ht="18" customHeight="1" x14ac:dyDescent="0.2">
      <c r="A11" s="54"/>
      <c r="B11" s="148"/>
      <c r="C11" s="177" t="s">
        <v>126</v>
      </c>
      <c r="D11" s="176"/>
      <c r="E11" s="176"/>
      <c r="F11" s="176"/>
      <c r="G11" s="176"/>
      <c r="H11" s="176"/>
      <c r="I11" s="1"/>
      <c r="J11" s="54"/>
    </row>
    <row r="12" spans="1:16" s="146" customFormat="1" ht="18" customHeight="1" x14ac:dyDescent="0.2">
      <c r="A12" s="54"/>
      <c r="B12" s="148"/>
      <c r="C12" s="176"/>
      <c r="D12" s="176"/>
      <c r="E12" s="176"/>
      <c r="F12" s="176"/>
      <c r="G12" s="176"/>
      <c r="H12" s="176"/>
      <c r="I12" s="1"/>
      <c r="J12" s="54"/>
    </row>
    <row r="13" spans="1:16" s="146" customFormat="1" ht="18" customHeight="1" x14ac:dyDescent="0.2">
      <c r="A13" s="54"/>
      <c r="B13" s="148"/>
      <c r="C13" s="176"/>
      <c r="D13" s="176"/>
      <c r="E13" s="176"/>
      <c r="F13" s="176"/>
      <c r="G13" s="176"/>
      <c r="H13" s="176"/>
      <c r="I13" s="1"/>
      <c r="J13" s="54"/>
    </row>
    <row r="14" spans="1:16" s="146" customFormat="1" ht="18" customHeight="1" x14ac:dyDescent="0.2">
      <c r="A14" s="54"/>
      <c r="B14" s="148"/>
      <c r="C14" s="176"/>
      <c r="D14" s="176"/>
      <c r="E14" s="176"/>
      <c r="F14" s="176"/>
      <c r="G14" s="176"/>
      <c r="H14" s="176"/>
      <c r="I14" s="1"/>
      <c r="J14" s="54"/>
    </row>
    <row r="15" spans="1:16" s="146" customFormat="1" ht="18" customHeight="1" x14ac:dyDescent="0.2">
      <c r="A15" s="54"/>
      <c r="B15" s="148"/>
      <c r="C15" s="176"/>
      <c r="D15" s="176"/>
      <c r="E15" s="176"/>
      <c r="F15" s="176"/>
      <c r="G15" s="176"/>
      <c r="H15" s="176"/>
      <c r="I15" s="1"/>
      <c r="J15" s="54"/>
    </row>
    <row r="16" spans="1:16" s="146" customFormat="1" ht="18" customHeight="1" x14ac:dyDescent="0.2">
      <c r="A16" s="54"/>
      <c r="B16" s="148"/>
      <c r="C16" s="175" t="s">
        <v>123</v>
      </c>
      <c r="D16" s="176"/>
      <c r="E16" s="176"/>
      <c r="F16" s="176"/>
      <c r="G16" s="176"/>
      <c r="H16" s="176"/>
      <c r="I16" s="1"/>
      <c r="J16" s="54"/>
    </row>
    <row r="17" spans="1:10" s="146" customFormat="1" ht="18" customHeight="1" x14ac:dyDescent="0.2">
      <c r="A17" s="54"/>
      <c r="B17" s="148"/>
      <c r="C17" s="151"/>
      <c r="D17" s="149"/>
      <c r="E17" s="149"/>
      <c r="F17" s="149"/>
      <c r="G17" s="149"/>
      <c r="H17" s="149"/>
      <c r="I17" s="149"/>
      <c r="J17" s="54"/>
    </row>
    <row r="18" spans="1:10" s="146" customFormat="1" ht="18" customHeight="1" x14ac:dyDescent="0.2">
      <c r="A18" s="54"/>
      <c r="B18" s="148"/>
      <c r="C18" s="150" t="s">
        <v>125</v>
      </c>
      <c r="D18" s="149"/>
      <c r="E18" s="149"/>
      <c r="F18" s="149"/>
      <c r="G18" s="149"/>
      <c r="H18" s="149"/>
      <c r="I18" s="149"/>
      <c r="J18" s="54"/>
    </row>
    <row r="19" spans="1:10" s="146" customFormat="1" ht="18" customHeight="1" x14ac:dyDescent="0.2">
      <c r="A19" s="54"/>
      <c r="B19" s="148"/>
      <c r="C19" s="177" t="s">
        <v>124</v>
      </c>
      <c r="D19" s="176"/>
      <c r="E19" s="176"/>
      <c r="F19" s="176"/>
      <c r="G19" s="176"/>
      <c r="H19" s="176"/>
      <c r="I19" s="1"/>
      <c r="J19" s="54"/>
    </row>
    <row r="20" spans="1:10" s="146" customFormat="1" ht="18" customHeight="1" x14ac:dyDescent="0.2">
      <c r="A20" s="54"/>
      <c r="B20" s="148"/>
      <c r="C20" s="176"/>
      <c r="D20" s="176"/>
      <c r="E20" s="176"/>
      <c r="F20" s="176"/>
      <c r="G20" s="176"/>
      <c r="H20" s="176"/>
      <c r="I20" s="1"/>
      <c r="J20" s="54"/>
    </row>
    <row r="21" spans="1:10" s="146" customFormat="1" ht="18" customHeight="1" x14ac:dyDescent="0.2">
      <c r="A21" s="54"/>
      <c r="B21" s="148"/>
      <c r="C21" s="176"/>
      <c r="D21" s="176"/>
      <c r="E21" s="176"/>
      <c r="F21" s="176"/>
      <c r="G21" s="176"/>
      <c r="H21" s="176"/>
      <c r="I21" s="1"/>
      <c r="J21" s="54"/>
    </row>
    <row r="22" spans="1:10" s="146" customFormat="1" ht="18" customHeight="1" x14ac:dyDescent="0.2">
      <c r="A22" s="54"/>
      <c r="B22" s="148"/>
      <c r="C22" s="176"/>
      <c r="D22" s="176"/>
      <c r="E22" s="176"/>
      <c r="F22" s="176"/>
      <c r="G22" s="176"/>
      <c r="H22" s="176"/>
      <c r="I22" s="1"/>
      <c r="J22" s="54"/>
    </row>
    <row r="23" spans="1:10" s="146" customFormat="1" ht="18" customHeight="1" x14ac:dyDescent="0.2">
      <c r="A23" s="54"/>
      <c r="B23" s="148"/>
      <c r="C23" s="176"/>
      <c r="D23" s="176"/>
      <c r="E23" s="176"/>
      <c r="F23" s="176"/>
      <c r="G23" s="176"/>
      <c r="H23" s="176"/>
      <c r="I23" s="1"/>
      <c r="J23" s="54"/>
    </row>
    <row r="24" spans="1:10" s="146" customFormat="1" ht="18" customHeight="1" x14ac:dyDescent="0.2">
      <c r="A24" s="54"/>
      <c r="B24" s="148"/>
      <c r="C24" s="175" t="s">
        <v>123</v>
      </c>
      <c r="D24" s="176"/>
      <c r="E24" s="176"/>
      <c r="F24" s="176"/>
      <c r="G24" s="176"/>
      <c r="H24" s="176"/>
      <c r="I24" s="1"/>
      <c r="J24" s="54"/>
    </row>
    <row r="25" spans="1:10" s="146" customFormat="1" ht="18" customHeight="1" x14ac:dyDescent="0.2">
      <c r="A25" s="54"/>
      <c r="B25" s="148"/>
      <c r="C25" s="147"/>
      <c r="D25" s="147"/>
      <c r="E25" s="147"/>
      <c r="F25" s="147"/>
      <c r="G25" s="147"/>
      <c r="H25" s="147"/>
      <c r="I25" s="147"/>
      <c r="J25" s="54"/>
    </row>
    <row r="26" spans="1:10" s="146" customFormat="1" ht="18" customHeight="1" x14ac:dyDescent="0.2">
      <c r="A26" s="54"/>
      <c r="B26" s="54"/>
      <c r="C26" s="54"/>
      <c r="D26" s="54"/>
      <c r="E26" s="54"/>
      <c r="F26" s="54"/>
      <c r="G26" s="54"/>
      <c r="H26" s="54"/>
      <c r="I26" s="54"/>
      <c r="J26" s="54"/>
    </row>
    <row r="27" spans="1:10" ht="15.95" hidden="1" customHeight="1" x14ac:dyDescent="0.2"/>
    <row r="28" spans="1:10" ht="15.95" hidden="1" customHeight="1" x14ac:dyDescent="0.2"/>
    <row r="29" spans="1:10" ht="15.95" hidden="1" customHeight="1" x14ac:dyDescent="0.2"/>
    <row r="30" spans="1:10" ht="15.95" hidden="1" customHeight="1" x14ac:dyDescent="0.2"/>
    <row r="31" spans="1:10" ht="15.95" hidden="1" customHeight="1" x14ac:dyDescent="0.2"/>
    <row r="32" spans="1:10" ht="15.95" hidden="1" customHeight="1" x14ac:dyDescent="0.2"/>
    <row r="33" ht="15.95" hidden="1" customHeight="1" x14ac:dyDescent="0.2"/>
    <row r="34" ht="15.95" hidden="1" customHeight="1" x14ac:dyDescent="0.2"/>
    <row r="35" ht="15.95" hidden="1" customHeight="1" x14ac:dyDescent="0.2"/>
    <row r="36" ht="15.95" hidden="1" customHeight="1" x14ac:dyDescent="0.2"/>
    <row r="37" ht="15.95" hidden="1" customHeight="1" x14ac:dyDescent="0.2"/>
    <row r="38" ht="15.95" hidden="1" customHeight="1" x14ac:dyDescent="0.2"/>
    <row r="39" ht="15.95" hidden="1" customHeight="1" x14ac:dyDescent="0.2"/>
    <row r="40" ht="15.95" hidden="1" customHeight="1" x14ac:dyDescent="0.2"/>
    <row r="41" ht="15.95" hidden="1" customHeight="1" x14ac:dyDescent="0.2"/>
    <row r="42" ht="15.95" hidden="1" customHeight="1" x14ac:dyDescent="0.2"/>
    <row r="43" ht="15.95" hidden="1" customHeight="1" x14ac:dyDescent="0.2"/>
    <row r="44" ht="15.95" hidden="1" customHeight="1" x14ac:dyDescent="0.2"/>
    <row r="45" ht="15.95" hidden="1" customHeight="1" x14ac:dyDescent="0.2"/>
    <row r="46" ht="15.95" hidden="1" customHeight="1" x14ac:dyDescent="0.2"/>
    <row r="47" ht="15.95" hidden="1" customHeight="1" x14ac:dyDescent="0.2"/>
    <row r="48" ht="15.95" hidden="1" customHeight="1" x14ac:dyDescent="0.2"/>
    <row r="49" ht="15.95" hidden="1" customHeight="1" x14ac:dyDescent="0.2"/>
    <row r="50" ht="15.95" hidden="1" customHeight="1" x14ac:dyDescent="0.2"/>
    <row r="51" ht="15.95" hidden="1" customHeight="1" x14ac:dyDescent="0.2"/>
    <row r="52" ht="15.95" hidden="1" customHeight="1" x14ac:dyDescent="0.2"/>
    <row r="53" ht="15.95" hidden="1" customHeight="1" x14ac:dyDescent="0.2"/>
    <row r="54" ht="15.95" hidden="1" customHeight="1" x14ac:dyDescent="0.2"/>
    <row r="55" ht="15.95" hidden="1" customHeight="1" x14ac:dyDescent="0.2"/>
    <row r="56" ht="15.95" hidden="1" customHeight="1" x14ac:dyDescent="0.2"/>
    <row r="57" ht="15.95" hidden="1" customHeight="1" x14ac:dyDescent="0.2"/>
    <row r="58" ht="15.95" hidden="1" customHeight="1" x14ac:dyDescent="0.2"/>
    <row r="59" ht="15.95" hidden="1" customHeight="1" x14ac:dyDescent="0.2"/>
    <row r="60" ht="15.95" hidden="1" customHeight="1" x14ac:dyDescent="0.2"/>
    <row r="61" ht="15.95" hidden="1" customHeight="1" x14ac:dyDescent="0.2"/>
    <row r="62" ht="15.95" hidden="1" customHeight="1" x14ac:dyDescent="0.2"/>
    <row r="63" ht="15.95" hidden="1" customHeight="1" x14ac:dyDescent="0.2"/>
    <row r="64" ht="15.95" hidden="1" customHeight="1" x14ac:dyDescent="0.2"/>
    <row r="65" ht="15.95" hidden="1" customHeight="1" x14ac:dyDescent="0.2"/>
    <row r="66" ht="15.95" hidden="1" customHeight="1" x14ac:dyDescent="0.2"/>
    <row r="67" ht="15.95" hidden="1" customHeight="1" x14ac:dyDescent="0.2"/>
    <row r="68" ht="15.95" hidden="1" customHeight="1" x14ac:dyDescent="0.2"/>
    <row r="69" ht="15.95" hidden="1" customHeight="1" x14ac:dyDescent="0.2"/>
    <row r="70" ht="15.95" hidden="1" customHeight="1" x14ac:dyDescent="0.2"/>
    <row r="71" ht="15.95" hidden="1" customHeight="1" x14ac:dyDescent="0.2"/>
    <row r="72" ht="15.95" hidden="1" customHeight="1" x14ac:dyDescent="0.2"/>
    <row r="73" ht="15.95" hidden="1" customHeight="1" x14ac:dyDescent="0.2"/>
    <row r="74" ht="15.95" hidden="1" customHeight="1" x14ac:dyDescent="0.2"/>
    <row r="75" ht="15.95" hidden="1" customHeight="1" x14ac:dyDescent="0.2"/>
    <row r="76" ht="15.95" hidden="1" customHeight="1" x14ac:dyDescent="0.2"/>
    <row r="77" ht="15.95" hidden="1" customHeight="1" x14ac:dyDescent="0.2"/>
    <row r="78" ht="15.95" hidden="1" customHeight="1" x14ac:dyDescent="0.2"/>
    <row r="79" ht="15.95" hidden="1" customHeight="1" x14ac:dyDescent="0.2"/>
    <row r="80" ht="15.95" hidden="1" customHeight="1" x14ac:dyDescent="0.2"/>
    <row r="81" spans="5:5" ht="15.95" hidden="1" customHeight="1" x14ac:dyDescent="0.2"/>
    <row r="82" spans="5:5" ht="15.95" hidden="1" customHeight="1" x14ac:dyDescent="0.2"/>
    <row r="83" spans="5:5" ht="15.95" hidden="1" customHeight="1" x14ac:dyDescent="0.2"/>
    <row r="84" spans="5:5" ht="15.95" hidden="1" customHeight="1" x14ac:dyDescent="0.2"/>
    <row r="85" spans="5:5" ht="15.95" hidden="1" customHeight="1" x14ac:dyDescent="0.2"/>
    <row r="86" spans="5:5" ht="15.95" hidden="1" customHeight="1" x14ac:dyDescent="0.2"/>
    <row r="87" spans="5:5" ht="15.95" hidden="1" customHeight="1" x14ac:dyDescent="0.2"/>
    <row r="88" spans="5:5" ht="15.95" hidden="1" customHeight="1" x14ac:dyDescent="0.2">
      <c r="E88" s="145"/>
    </row>
    <row r="89" spans="5:5" ht="15.95" hidden="1" customHeight="1" x14ac:dyDescent="0.2"/>
    <row r="90" spans="5:5" ht="15.95" hidden="1" customHeight="1" x14ac:dyDescent="0.2"/>
    <row r="91" spans="5:5" ht="15.95" hidden="1" customHeight="1" x14ac:dyDescent="0.2"/>
  </sheetData>
  <sheetProtection password="E309" sheet="1" objects="1" scenarios="1"/>
  <mergeCells count="7">
    <mergeCell ref="C24:H24"/>
    <mergeCell ref="B2:D2"/>
    <mergeCell ref="C5:H6"/>
    <mergeCell ref="C7:H8"/>
    <mergeCell ref="C11:H15"/>
    <mergeCell ref="C16:H16"/>
    <mergeCell ref="C19:H23"/>
  </mergeCells>
  <hyperlinks>
    <hyperlink ref="B2" r:id="rId1"/>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Reference</vt:lpstr>
      <vt:lpstr>Rates</vt:lpstr>
      <vt:lpstr>Terms of Use</vt:lpstr>
      <vt:lpstr>Calculator!_20</vt:lpstr>
      <vt:lpstr>Calculator!_27</vt:lpstr>
      <vt:lpstr>Calculator!_7</vt:lpstr>
    </vt:vector>
  </TitlesOfParts>
  <Company>www.investmentpropertycalculator.com.au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Free Child Care Benefit Calculator</dc:title>
  <dc:creator>Patrick Shi</dc:creator>
  <cp:lastModifiedBy>Patrick</cp:lastModifiedBy>
  <cp:lastPrinted>2009-09-30T05:52:29Z</cp:lastPrinted>
  <dcterms:created xsi:type="dcterms:W3CDTF">2009-09-27T23:46:25Z</dcterms:created>
  <dcterms:modified xsi:type="dcterms:W3CDTF">2018-08-07T04:36:01Z</dcterms:modified>
</cp:coreProperties>
</file>