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309" lockStructure="1"/>
  <bookViews>
    <workbookView xWindow="480" yWindow="105" windowWidth="15195" windowHeight="11760"/>
  </bookViews>
  <sheets>
    <sheet name="Calculator" sheetId="1" r:id="rId1"/>
    <sheet name="Tax Calculation" sheetId="3" r:id="rId2"/>
    <sheet name="Terms of Use" sheetId="2" r:id="rId3"/>
  </sheets>
  <definedNames>
    <definedName name="current_lito">'Tax Calculation'!#REF!</definedName>
    <definedName name="current_tax">'Tax Calculation'!#REF!</definedName>
    <definedName name="IntroPrintArea" hidden="1">#REF!</definedName>
  </definedNames>
  <calcPr calcId="145621"/>
</workbook>
</file>

<file path=xl/calcChain.xml><?xml version="1.0" encoding="utf-8"?>
<calcChain xmlns="http://schemas.openxmlformats.org/spreadsheetml/2006/main">
  <c r="E13" i="1" l="1"/>
  <c r="F13" i="1" s="1"/>
  <c r="G13" i="1" s="1"/>
  <c r="E15" i="1"/>
  <c r="F15" i="1" s="1"/>
  <c r="G15" i="1" s="1"/>
  <c r="E16" i="1"/>
  <c r="F16" i="1" s="1"/>
  <c r="F19" i="1"/>
  <c r="G19" i="1" s="1"/>
  <c r="E19" i="1"/>
  <c r="E20" i="1"/>
  <c r="D20" i="1"/>
  <c r="G10" i="1"/>
  <c r="D44" i="3" s="1"/>
  <c r="D45" i="3" s="1"/>
  <c r="F10" i="1"/>
  <c r="D31" i="3" s="1"/>
  <c r="D32" i="3" s="1"/>
  <c r="E10" i="1"/>
  <c r="D18" i="3" s="1"/>
  <c r="D19" i="3" s="1"/>
  <c r="D10" i="1"/>
  <c r="D5" i="3" s="1"/>
  <c r="D6" i="3" s="1"/>
  <c r="L2" i="3"/>
  <c r="H2" i="1"/>
  <c r="I2" i="2"/>
  <c r="J27" i="3" l="1"/>
  <c r="J28" i="3" s="1"/>
  <c r="E27" i="3"/>
  <c r="E28" i="3" s="1"/>
  <c r="G27" i="3"/>
  <c r="G28" i="3" s="1"/>
  <c r="K27" i="3"/>
  <c r="K28" i="3" s="1"/>
  <c r="D27" i="3"/>
  <c r="D28" i="3" s="1"/>
  <c r="F27" i="3"/>
  <c r="F28" i="3" s="1"/>
  <c r="H27" i="3"/>
  <c r="H28" i="3" s="1"/>
  <c r="D20" i="3" s="1"/>
  <c r="E11" i="1" s="1"/>
  <c r="E12" i="1" s="1"/>
  <c r="E14" i="1" s="1"/>
  <c r="E17" i="1" s="1"/>
  <c r="E18" i="1" s="1"/>
  <c r="E21" i="1" s="1"/>
  <c r="E22" i="1" s="1"/>
  <c r="I27" i="3"/>
  <c r="I28" i="3" s="1"/>
  <c r="K53" i="3"/>
  <c r="K54" i="3" s="1"/>
  <c r="E53" i="3"/>
  <c r="E54" i="3" s="1"/>
  <c r="G53" i="3"/>
  <c r="G54" i="3" s="1"/>
  <c r="I53" i="3"/>
  <c r="I54" i="3" s="1"/>
  <c r="D53" i="3"/>
  <c r="D54" i="3" s="1"/>
  <c r="F53" i="3"/>
  <c r="F54" i="3" s="1"/>
  <c r="D46" i="3" s="1"/>
  <c r="G11" i="1" s="1"/>
  <c r="G12" i="1" s="1"/>
  <c r="G14" i="1" s="1"/>
  <c r="G17" i="1" s="1"/>
  <c r="G18" i="1" s="1"/>
  <c r="H53" i="3"/>
  <c r="H54" i="3" s="1"/>
  <c r="J53" i="3"/>
  <c r="J54" i="3" s="1"/>
  <c r="F20" i="1"/>
  <c r="G16" i="1"/>
  <c r="G20" i="1" s="1"/>
  <c r="E40" i="3"/>
  <c r="E41" i="3" s="1"/>
  <c r="G40" i="3"/>
  <c r="G41" i="3" s="1"/>
  <c r="I40" i="3"/>
  <c r="I41" i="3" s="1"/>
  <c r="J40" i="3"/>
  <c r="J41" i="3" s="1"/>
  <c r="D40" i="3"/>
  <c r="D41" i="3" s="1"/>
  <c r="F40" i="3"/>
  <c r="F41" i="3" s="1"/>
  <c r="H40" i="3"/>
  <c r="H41" i="3" s="1"/>
  <c r="D33" i="3"/>
  <c r="F11" i="1" s="1"/>
  <c r="F12" i="1" s="1"/>
  <c r="F14" i="1" s="1"/>
  <c r="F17" i="1" s="1"/>
  <c r="F18" i="1" s="1"/>
  <c r="F21" i="1" s="1"/>
  <c r="F22" i="1" s="1"/>
  <c r="K40" i="3"/>
  <c r="K41" i="3" s="1"/>
  <c r="E14" i="3"/>
  <c r="E15" i="3" s="1"/>
  <c r="G14" i="3"/>
  <c r="G15" i="3" s="1"/>
  <c r="H14" i="3"/>
  <c r="H15" i="3" s="1"/>
  <c r="D14" i="3"/>
  <c r="D15" i="3" s="1"/>
  <c r="F14" i="3"/>
  <c r="F15" i="3" s="1"/>
  <c r="I14" i="3"/>
  <c r="I15" i="3" s="1"/>
  <c r="J14" i="3"/>
  <c r="J15" i="3" s="1"/>
  <c r="K14" i="3"/>
  <c r="K15" i="3" s="1"/>
  <c r="D7" i="3" l="1"/>
  <c r="D11" i="1" s="1"/>
  <c r="D12" i="1" s="1"/>
  <c r="D14" i="1" s="1"/>
  <c r="D17" i="1" s="1"/>
  <c r="D18" i="1" s="1"/>
  <c r="D21" i="1" s="1"/>
  <c r="D22" i="1" s="1"/>
  <c r="G21" i="1"/>
  <c r="G22" i="1" s="1"/>
</calcChain>
</file>

<file path=xl/comments1.xml><?xml version="1.0" encoding="utf-8"?>
<comments xmlns="http://schemas.openxmlformats.org/spreadsheetml/2006/main">
  <authors>
    <author>Patrick Shi</author>
  </authors>
  <commentList>
    <comment ref="C10" authorId="0">
      <text>
        <r>
          <rPr>
            <sz val="8"/>
            <color indexed="81"/>
            <rFont val="Tahoma"/>
          </rPr>
          <t>Including everything such as strata fee, land tax, etc.</t>
        </r>
      </text>
    </comment>
    <comment ref="C11" authorId="0">
      <text>
        <r>
          <rPr>
            <sz val="8"/>
            <color indexed="81"/>
            <rFont val="Tahoma"/>
          </rPr>
          <t>An average tax rate is the ratio of the amount of taxes paid to the tax base (i.e. taxable income).</t>
        </r>
      </text>
    </comment>
  </commentList>
</comments>
</file>

<file path=xl/sharedStrings.xml><?xml version="1.0" encoding="utf-8"?>
<sst xmlns="http://schemas.openxmlformats.org/spreadsheetml/2006/main" count="129" uniqueCount="50">
  <si>
    <t>Rent per year</t>
  </si>
  <si>
    <t>Property value</t>
  </si>
  <si>
    <t>Property expenses per year</t>
  </si>
  <si>
    <t>Property appreciation per year</t>
  </si>
  <si>
    <t>Retire in years</t>
  </si>
  <si>
    <t>Modest lifestyle – single</t>
  </si>
  <si>
    <t>Modest lifestyle – couple</t>
  </si>
  <si>
    <t>Comfortable lifestyle – single</t>
  </si>
  <si>
    <t>Comfortable lifestyle – couple</t>
  </si>
  <si>
    <t>What you need to invest now</t>
  </si>
  <si>
    <t>Property value to invest now</t>
  </si>
  <si>
    <t>Terms of Use</t>
  </si>
  <si>
    <t>http://www.investmentpropertycalculator.com.au</t>
  </si>
  <si>
    <t>Caution: This calculator is for educational and illustrative purposes only and should not be construed as financial advice. The results are only estimations. Please consult a qualified professional regarding financial decisions.</t>
  </si>
  <si>
    <t>No Warranties</t>
  </si>
  <si>
    <t>Some states do not allow the limitation or exclusion of liability for incidental or consequential damages, so the above limitation may not apply to you.</t>
  </si>
  <si>
    <t>Limitation of Liability</t>
  </si>
  <si>
    <r>
      <t>Limited Use Policy</t>
    </r>
    <r>
      <rPr>
        <sz val="8"/>
        <rFont val="Arial"/>
        <family val="2"/>
      </rPr>
      <t/>
    </r>
  </si>
  <si>
    <t>This calculator is intended only for the private use of its customers. Reproduction, resale, or other redistribution of this calculator or any document including or derived from this calculator is not permitted without written permission of Mr. Yuquan Shi.</t>
  </si>
  <si>
    <t>THE SOFTWARE AND ANY RELATED DOCUMENTATION ARE PROVIDED TO YOU "AS IS." INVESTMENT PROPERTY CALCULATOR OR MR. YUQUAN SHI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</si>
  <si>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IN NO EVENT SHALL INVESTMENT PROPERTY CALCULATOR OR MR. YUQUAN SHI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t>
  </si>
  <si>
    <t>Retire on Property Calculator</t>
  </si>
  <si>
    <t>Mortgage</t>
  </si>
  <si>
    <t>Mortgage interest rate</t>
  </si>
  <si>
    <t>Total mortgage repayment</t>
  </si>
  <si>
    <t>Total interest repayment</t>
  </si>
  <si>
    <t>Tax Rates Assumptions</t>
  </si>
  <si>
    <t>Below</t>
  </si>
  <si>
    <t>Over</t>
  </si>
  <si>
    <t>Weekly earnings threshold</t>
  </si>
  <si>
    <t>x</t>
  </si>
  <si>
    <t>b</t>
  </si>
  <si>
    <t>Weekly earnings calculated</t>
  </si>
  <si>
    <t>Judge</t>
  </si>
  <si>
    <t>y=ax-b</t>
  </si>
  <si>
    <t>Annual after tax income</t>
  </si>
  <si>
    <t>ATO Weekly after tax income</t>
  </si>
  <si>
    <t>x=(n-b)/(1-a)</t>
  </si>
  <si>
    <t>y - tax withholding</t>
  </si>
  <si>
    <t>x - weekly before tax earning</t>
  </si>
  <si>
    <t>n - weekly after tax earning</t>
  </si>
  <si>
    <t>Tax rate</t>
  </si>
  <si>
    <t>Average income tax rate</t>
  </si>
  <si>
    <t>Mortgage term</t>
  </si>
  <si>
    <r>
      <t>How To Use:</t>
    </r>
    <r>
      <rPr>
        <sz val="10"/>
        <rFont val="Arial"/>
        <family val="2"/>
      </rPr>
      <t xml:space="preserve"> Enter a value in all the YELLOW cells. Press "F9" key if figures do not change after you change anything.</t>
    </r>
  </si>
  <si>
    <t>Annual income needed *</t>
  </si>
  <si>
    <t>* http://www.superannuation.asn.au/resources/retirement-standard</t>
  </si>
  <si>
    <t>FY14</t>
  </si>
  <si>
    <t>http://ato.gov.au/Rates/Schedule-1---Statement-of-formulas-for-calculating-amounts-to-be-withheld/</t>
  </si>
  <si>
    <t>Rental yield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</si>
</sst>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4" formatCode="_-&quot;$&quot;* #,##0.00_-;\-&quot;$&quot;* #,##0.00_-;_-&quot;$&quot;* &quot;-&quot;??_-;_-@_-"/>
    <numFmt numFmtId="43" formatCode="_-* #,##0.00_-;\-* #,##0.00_-;_-* &quot;-&quot;??_-;_-@_-"/>
    <numFmt numFmtId="164" formatCode="&quot;$&quot;#,##0.00"/>
    <numFmt numFmtId="165" formatCode="mm/dd/yy"/>
    <numFmt numFmtId="166" formatCode="0_);[Red]\(0\)"/>
    <numFmt numFmtId="167" formatCode="_-[$€-2]* #,##0.00_-;\-[$€-2]* #,##0.00_-;_-[$€-2]* &quot;-&quot;??_-"/>
    <numFmt numFmtId="168" formatCode="#,##0_ ;[Red]\-#,##0\ "/>
  </numFmts>
  <fonts count="44">
    <font>
      <sz val="10"/>
      <name val="Arial"/>
    </font>
    <font>
      <sz val="10"/>
      <name val="Arial"/>
    </font>
    <font>
      <sz val="10"/>
      <color indexed="9"/>
      <name val="Arial"/>
    </font>
    <font>
      <b/>
      <sz val="10"/>
      <color indexed="9"/>
      <name val="Arial"/>
      <family val="2"/>
    </font>
    <font>
      <b/>
      <sz val="10"/>
      <color indexed="12"/>
      <name val="Arial"/>
      <family val="2"/>
    </font>
    <font>
      <sz val="18"/>
      <name val="Arial"/>
    </font>
    <font>
      <b/>
      <sz val="18"/>
      <name val="Arial"/>
      <family val="2"/>
    </font>
    <font>
      <sz val="18"/>
      <name val="Arial"/>
      <family val="2"/>
    </font>
    <font>
      <b/>
      <sz val="10"/>
      <color indexed="2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Geneva"/>
    </font>
    <font>
      <u/>
      <sz val="10"/>
      <color indexed="12"/>
      <name val="Arial"/>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11"/>
      <name val="Arial"/>
      <family val="2"/>
    </font>
    <font>
      <sz val="8"/>
      <name val="Arial"/>
      <family val="2"/>
    </font>
    <font>
      <u/>
      <sz val="8"/>
      <color indexed="12"/>
      <name val="Arial"/>
      <family val="2"/>
    </font>
    <font>
      <u/>
      <sz val="10"/>
      <color indexed="12"/>
      <name val="Arial"/>
      <family val="2"/>
    </font>
    <font>
      <sz val="11"/>
      <color indexed="8"/>
      <name val="Arial"/>
      <family val="2"/>
    </font>
    <font>
      <b/>
      <u/>
      <sz val="8"/>
      <name val="Arial"/>
      <family val="2"/>
    </font>
    <font>
      <sz val="8"/>
      <color indexed="10"/>
      <name val="Arial"/>
      <family val="2"/>
    </font>
    <font>
      <b/>
      <sz val="8"/>
      <name val="Arial"/>
      <family val="2"/>
    </font>
    <font>
      <b/>
      <sz val="10"/>
      <name val="Arial"/>
      <family val="2"/>
    </font>
    <font>
      <b/>
      <sz val="10"/>
      <color indexed="10"/>
      <name val="Arial"/>
      <family val="2"/>
    </font>
    <font>
      <sz val="8"/>
      <color indexed="81"/>
      <name val="Tahoma"/>
    </font>
    <font>
      <sz val="9"/>
      <color indexed="55"/>
      <name val="Arial"/>
    </font>
    <font>
      <sz val="9"/>
      <name val="Arial"/>
      <family val="2"/>
    </font>
    <font>
      <u/>
      <sz val="8"/>
      <color indexed="12"/>
      <name val="Geneva"/>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indexed="13"/>
        <bgColor indexed="64"/>
      </patternFill>
    </fill>
    <fill>
      <patternFill patternType="solid">
        <fgColor indexed="47"/>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top/>
      <bottom style="medium">
        <color indexed="64"/>
      </bottom>
      <diagonal/>
    </border>
    <border>
      <left/>
      <right/>
      <top style="medium">
        <color indexed="64"/>
      </top>
      <bottom/>
      <diagonal/>
    </border>
  </borders>
  <cellStyleXfs count="5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167" fontId="1" fillId="0" borderId="0" applyFont="0" applyFill="0" applyBorder="0" applyAlignment="0" applyProtection="0"/>
    <xf numFmtId="0" fontId="15" fillId="0" borderId="0" applyNumberFormat="0" applyFill="0" applyBorder="0" applyAlignment="0" applyProtection="0"/>
    <xf numFmtId="166" fontId="14" fillId="0" borderId="0" applyFon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14" fillId="0" borderId="0"/>
    <xf numFmtId="0" fontId="1" fillId="0" borderId="0"/>
    <xf numFmtId="0" fontId="1" fillId="0" borderId="0"/>
    <xf numFmtId="0" fontId="1" fillId="0" borderId="0"/>
    <xf numFmtId="0" fontId="1" fillId="0" borderId="0"/>
    <xf numFmtId="0" fontId="14"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9" fontId="14" fillId="0" borderId="0" applyFont="0" applyFill="0" applyBorder="0" applyAlignment="0" applyProtection="0"/>
    <xf numFmtId="49" fontId="14"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105">
    <xf numFmtId="0" fontId="0" fillId="0" borderId="0" xfId="0"/>
    <xf numFmtId="0" fontId="2" fillId="24" borderId="0" xfId="46" applyFont="1" applyFill="1" applyBorder="1" applyAlignment="1">
      <alignment vertical="center"/>
    </xf>
    <xf numFmtId="0" fontId="3" fillId="24" borderId="0" xfId="46" applyFont="1" applyFill="1" applyBorder="1" applyAlignment="1">
      <alignment horizontal="right" vertical="center"/>
    </xf>
    <xf numFmtId="0" fontId="4" fillId="0" borderId="10" xfId="46" applyFont="1" applyBorder="1" applyAlignment="1">
      <alignment vertical="center"/>
    </xf>
    <xf numFmtId="0" fontId="0" fillId="0" borderId="0" xfId="0" applyAlignment="1">
      <alignment vertical="center"/>
    </xf>
    <xf numFmtId="0" fontId="4" fillId="0" borderId="0" xfId="46" applyFont="1" applyBorder="1" applyAlignment="1">
      <alignment vertical="center"/>
    </xf>
    <xf numFmtId="6" fontId="4" fillId="0" borderId="0" xfId="46" applyNumberFormat="1" applyFont="1" applyBorder="1" applyAlignment="1">
      <alignment horizontal="right" vertical="center"/>
    </xf>
    <xf numFmtId="0" fontId="5" fillId="0" borderId="0" xfId="0" applyFont="1" applyAlignment="1">
      <alignment vertical="center"/>
    </xf>
    <xf numFmtId="0" fontId="6" fillId="0" borderId="0" xfId="0" applyFont="1" applyFill="1" applyAlignment="1">
      <alignment vertical="center"/>
    </xf>
    <xf numFmtId="0" fontId="7" fillId="0" borderId="0" xfId="0" applyFont="1" applyFill="1" applyAlignment="1">
      <alignment vertical="center"/>
    </xf>
    <xf numFmtId="6" fontId="4" fillId="25" borderId="11" xfId="46" applyNumberFormat="1" applyFont="1" applyFill="1" applyBorder="1" applyAlignment="1" applyProtection="1">
      <alignment horizontal="right" vertical="center"/>
      <protection locked="0"/>
    </xf>
    <xf numFmtId="6" fontId="4" fillId="25" borderId="12" xfId="46" applyNumberFormat="1" applyFont="1" applyFill="1" applyBorder="1" applyAlignment="1" applyProtection="1">
      <alignment horizontal="right" vertical="center"/>
      <protection locked="0"/>
    </xf>
    <xf numFmtId="0" fontId="6" fillId="26" borderId="13" xfId="48" applyFont="1" applyFill="1" applyBorder="1" applyAlignment="1" applyProtection="1">
      <alignment vertical="center"/>
      <protection hidden="1"/>
    </xf>
    <xf numFmtId="0" fontId="14" fillId="26" borderId="13" xfId="48" applyFont="1" applyFill="1" applyBorder="1" applyAlignment="1" applyProtection="1">
      <alignment vertical="center"/>
      <protection hidden="1"/>
    </xf>
    <xf numFmtId="164" fontId="14" fillId="26" borderId="13" xfId="48" applyNumberFormat="1" applyFont="1" applyFill="1" applyBorder="1" applyAlignment="1" applyProtection="1">
      <alignment vertical="center"/>
      <protection hidden="1"/>
    </xf>
    <xf numFmtId="0" fontId="14" fillId="26" borderId="13" xfId="48" applyFont="1" applyFill="1" applyBorder="1" applyAlignment="1" applyProtection="1">
      <alignment horizontal="right" vertical="center"/>
      <protection hidden="1"/>
    </xf>
    <xf numFmtId="0" fontId="30" fillId="26" borderId="13" xfId="48" applyFont="1" applyFill="1" applyBorder="1" applyAlignment="1" applyProtection="1">
      <alignment horizontal="right" vertical="center"/>
      <protection hidden="1"/>
    </xf>
    <xf numFmtId="0" fontId="30" fillId="0" borderId="0" xfId="48" applyFont="1" applyFill="1" applyBorder="1" applyAlignment="1" applyProtection="1">
      <alignment horizontal="right" vertical="center"/>
      <protection hidden="1"/>
    </xf>
    <xf numFmtId="0" fontId="14" fillId="0" borderId="0" xfId="48" applyFont="1" applyAlignment="1" applyProtection="1">
      <alignment vertical="center"/>
      <protection hidden="1"/>
    </xf>
    <xf numFmtId="0" fontId="14" fillId="26" borderId="0" xfId="48" applyFont="1" applyFill="1" applyBorder="1" applyAlignment="1" applyProtection="1">
      <alignment vertical="center"/>
      <protection hidden="1"/>
    </xf>
    <xf numFmtId="0" fontId="31" fillId="26" borderId="14" xfId="48" applyFont="1" applyFill="1" applyBorder="1" applyAlignment="1" applyProtection="1">
      <alignment horizontal="right" vertical="center"/>
      <protection hidden="1"/>
    </xf>
    <xf numFmtId="164" fontId="32" fillId="0" borderId="0" xfId="41" applyNumberFormat="1" applyFont="1" applyBorder="1" applyAlignment="1" applyProtection="1">
      <alignment horizontal="left" vertical="center"/>
      <protection hidden="1"/>
    </xf>
    <xf numFmtId="0" fontId="14" fillId="0" borderId="0" xfId="48" applyFont="1" applyFill="1" applyBorder="1" applyAlignment="1" applyProtection="1">
      <alignment vertical="center"/>
      <protection hidden="1"/>
    </xf>
    <xf numFmtId="164" fontId="14" fillId="0" borderId="0" xfId="48" applyNumberFormat="1" applyFont="1" applyFill="1" applyBorder="1" applyAlignment="1" applyProtection="1">
      <alignment vertical="center"/>
      <protection hidden="1"/>
    </xf>
    <xf numFmtId="164" fontId="33" fillId="0" borderId="0" xfId="41" applyNumberFormat="1" applyFont="1" applyFill="1" applyBorder="1" applyAlignment="1" applyProtection="1">
      <alignment horizontal="right" vertical="center"/>
      <protection hidden="1"/>
    </xf>
    <xf numFmtId="0" fontId="14" fillId="26" borderId="0" xfId="49" applyFont="1" applyFill="1" applyBorder="1" applyAlignment="1" applyProtection="1">
      <alignment vertical="center"/>
      <protection hidden="1"/>
    </xf>
    <xf numFmtId="0" fontId="34" fillId="0" borderId="0" xfId="49"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35" fillId="0" borderId="0" xfId="49" applyFont="1" applyFill="1" applyBorder="1" applyAlignment="1" applyProtection="1">
      <alignment vertical="center"/>
      <protection hidden="1"/>
    </xf>
    <xf numFmtId="0" fontId="34" fillId="0" borderId="0" xfId="49" applyFont="1" applyAlignment="1" applyProtection="1">
      <alignment vertical="center"/>
      <protection hidden="1"/>
    </xf>
    <xf numFmtId="0" fontId="34" fillId="0" borderId="0" xfId="49"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4" fillId="0" borderId="0" xfId="0" applyFont="1" applyFill="1" applyAlignment="1" applyProtection="1">
      <alignment vertical="center"/>
      <protection hidden="1"/>
    </xf>
    <xf numFmtId="0" fontId="14" fillId="0" borderId="0" xfId="48" applyFont="1" applyFill="1" applyBorder="1" applyAlignment="1" applyProtection="1">
      <alignment vertical="center" wrapText="1"/>
      <protection hidden="1"/>
    </xf>
    <xf numFmtId="0" fontId="14" fillId="0" borderId="0" xfId="48" applyFont="1"/>
    <xf numFmtId="0" fontId="31" fillId="26" borderId="0" xfId="48" applyFont="1" applyFill="1" applyBorder="1" applyAlignment="1" applyProtection="1">
      <alignment vertical="center"/>
      <protection hidden="1"/>
    </xf>
    <xf numFmtId="0" fontId="31" fillId="26" borderId="0" xfId="48" applyFont="1" applyFill="1" applyBorder="1" applyAlignment="1" applyProtection="1">
      <alignment horizontal="right" vertical="center"/>
      <protection hidden="1"/>
    </xf>
    <xf numFmtId="0" fontId="31" fillId="0" borderId="0" xfId="48" applyFont="1" applyFill="1" applyBorder="1" applyAlignment="1" applyProtection="1">
      <alignment horizontal="right" vertical="center"/>
      <protection hidden="1"/>
    </xf>
    <xf numFmtId="0" fontId="31" fillId="0" borderId="0" xfId="48" applyFont="1" applyAlignment="1" applyProtection="1">
      <alignment vertical="center"/>
      <protection hidden="1"/>
    </xf>
    <xf numFmtId="0" fontId="6" fillId="26" borderId="13" xfId="0" applyNumberFormat="1" applyFont="1" applyFill="1" applyBorder="1" applyAlignment="1" applyProtection="1">
      <alignment horizontal="left" vertical="center"/>
      <protection locked="0"/>
    </xf>
    <xf numFmtId="0" fontId="6" fillId="26" borderId="13" xfId="0" applyFont="1" applyFill="1" applyBorder="1" applyAlignment="1">
      <alignment vertical="center"/>
    </xf>
    <xf numFmtId="0" fontId="6" fillId="26" borderId="13" xfId="0" applyNumberFormat="1" applyFont="1" applyFill="1" applyBorder="1" applyAlignment="1" applyProtection="1">
      <alignment horizontal="center" vertical="center"/>
      <protection locked="0"/>
    </xf>
    <xf numFmtId="0" fontId="6" fillId="26" borderId="13" xfId="0" applyFont="1" applyFill="1" applyBorder="1" applyAlignment="1" applyProtection="1">
      <alignment horizontal="center" vertical="center" textRotation="90"/>
      <protection hidden="1"/>
    </xf>
    <xf numFmtId="0" fontId="37" fillId="26" borderId="0" xfId="0" applyFont="1" applyFill="1" applyAlignment="1">
      <alignment vertical="center"/>
    </xf>
    <xf numFmtId="0" fontId="31" fillId="26" borderId="0" xfId="0" applyFont="1" applyFill="1" applyAlignment="1">
      <alignment horizontal="right" vertical="center"/>
    </xf>
    <xf numFmtId="0" fontId="38" fillId="26" borderId="0" xfId="0" applyFont="1" applyFill="1" applyAlignment="1">
      <alignment vertical="center"/>
    </xf>
    <xf numFmtId="0" fontId="38" fillId="0" borderId="0" xfId="0" applyFont="1" applyFill="1" applyAlignment="1">
      <alignment vertical="center"/>
    </xf>
    <xf numFmtId="0" fontId="38" fillId="0" borderId="0"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textRotation="90"/>
      <protection hidden="1"/>
    </xf>
    <xf numFmtId="0" fontId="14" fillId="26" borderId="0" xfId="0" applyFont="1" applyFill="1" applyAlignment="1">
      <alignment vertical="center"/>
    </xf>
    <xf numFmtId="0" fontId="14" fillId="0" borderId="0" xfId="0" applyFont="1" applyFill="1" applyBorder="1" applyAlignment="1" applyProtection="1">
      <alignment horizontal="left" vertical="center" wrapText="1"/>
      <protection hidden="1"/>
    </xf>
    <xf numFmtId="0" fontId="14" fillId="0" borderId="0" xfId="0" applyFont="1" applyFill="1" applyAlignment="1">
      <alignment vertical="center"/>
    </xf>
    <xf numFmtId="0" fontId="6" fillId="26" borderId="13" xfId="47" applyFont="1" applyFill="1" applyBorder="1" applyAlignment="1">
      <alignment vertical="center"/>
    </xf>
    <xf numFmtId="0" fontId="7" fillId="26" borderId="13" xfId="47" applyFont="1" applyFill="1" applyBorder="1" applyAlignment="1">
      <alignment vertical="center"/>
    </xf>
    <xf numFmtId="0" fontId="7" fillId="0" borderId="0" xfId="47" applyFont="1" applyFill="1" applyAlignment="1">
      <alignment vertical="center"/>
    </xf>
    <xf numFmtId="0" fontId="14" fillId="26" borderId="0" xfId="47" applyFont="1" applyFill="1" applyAlignment="1">
      <alignment vertical="center"/>
    </xf>
    <xf numFmtId="0" fontId="32" fillId="26" borderId="14" xfId="40" applyFont="1" applyFill="1" applyBorder="1" applyAlignment="1" applyProtection="1">
      <alignment vertical="center"/>
      <protection hidden="1"/>
    </xf>
    <xf numFmtId="0" fontId="14" fillId="0" borderId="0" xfId="47" applyFont="1" applyFill="1" applyAlignment="1">
      <alignment vertical="center"/>
    </xf>
    <xf numFmtId="164" fontId="14" fillId="0" borderId="0" xfId="47" applyNumberFormat="1" applyFont="1" applyFill="1" applyAlignment="1">
      <alignment horizontal="right" vertical="center" indent="6"/>
    </xf>
    <xf numFmtId="164" fontId="14" fillId="0" borderId="0" xfId="47" applyNumberFormat="1" applyFont="1" applyFill="1" applyAlignment="1">
      <alignment horizontal="left" vertical="center"/>
    </xf>
    <xf numFmtId="0" fontId="14" fillId="0" borderId="0" xfId="47" applyFont="1" applyFill="1" applyAlignment="1">
      <alignment horizontal="left" vertical="center"/>
    </xf>
    <xf numFmtId="1" fontId="14" fillId="0" borderId="0" xfId="47" applyNumberFormat="1" applyFont="1" applyFill="1" applyAlignment="1">
      <alignment horizontal="left" vertical="center"/>
    </xf>
    <xf numFmtId="0" fontId="7" fillId="26" borderId="13" xfId="47" applyFont="1" applyFill="1" applyBorder="1" applyAlignment="1">
      <alignment horizontal="left" vertical="center"/>
    </xf>
    <xf numFmtId="0" fontId="31" fillId="26" borderId="14" xfId="48" applyFont="1" applyFill="1" applyBorder="1" applyAlignment="1" applyProtection="1">
      <alignment horizontal="left" vertical="center"/>
      <protection hidden="1"/>
    </xf>
    <xf numFmtId="0" fontId="14" fillId="26" borderId="0" xfId="47" applyFont="1" applyFill="1" applyAlignment="1">
      <alignment horizontal="left" vertical="center"/>
    </xf>
    <xf numFmtId="164" fontId="38" fillId="0" borderId="0" xfId="47" applyNumberFormat="1" applyFont="1" applyFill="1" applyAlignment="1">
      <alignment horizontal="left" vertical="center"/>
    </xf>
    <xf numFmtId="164" fontId="7" fillId="26" borderId="13" xfId="47" applyNumberFormat="1" applyFont="1" applyFill="1" applyBorder="1" applyAlignment="1">
      <alignment horizontal="left" vertical="center"/>
    </xf>
    <xf numFmtId="164" fontId="14" fillId="26" borderId="0" xfId="47" applyNumberFormat="1" applyFont="1" applyFill="1" applyAlignment="1">
      <alignment horizontal="left" vertical="center"/>
    </xf>
    <xf numFmtId="10" fontId="14" fillId="0" borderId="0" xfId="52" applyNumberFormat="1" applyFont="1" applyFill="1" applyAlignment="1">
      <alignment horizontal="left" vertical="center"/>
    </xf>
    <xf numFmtId="0" fontId="0" fillId="0" borderId="10" xfId="0" applyBorder="1" applyAlignment="1">
      <alignment vertical="center"/>
    </xf>
    <xf numFmtId="6" fontId="0" fillId="25" borderId="11" xfId="0" applyNumberFormat="1" applyFill="1" applyBorder="1" applyAlignment="1" applyProtection="1">
      <alignment vertical="center"/>
      <protection locked="0"/>
    </xf>
    <xf numFmtId="6" fontId="0" fillId="25" borderId="12" xfId="0" applyNumberFormat="1" applyFill="1" applyBorder="1" applyAlignment="1" applyProtection="1">
      <alignment vertical="center"/>
      <protection locked="0"/>
    </xf>
    <xf numFmtId="10" fontId="0" fillId="0" borderId="11" xfId="0" applyNumberFormat="1" applyFill="1" applyBorder="1" applyAlignment="1" applyProtection="1">
      <alignment vertical="center"/>
    </xf>
    <xf numFmtId="10" fontId="0" fillId="0" borderId="12" xfId="0" applyNumberFormat="1" applyFill="1" applyBorder="1" applyAlignment="1" applyProtection="1">
      <alignment vertical="center"/>
    </xf>
    <xf numFmtId="10" fontId="0" fillId="25" borderId="11" xfId="0" applyNumberFormat="1" applyFill="1" applyBorder="1" applyAlignment="1" applyProtection="1">
      <alignment vertical="center"/>
      <protection locked="0"/>
    </xf>
    <xf numFmtId="10" fontId="0" fillId="25" borderId="12" xfId="0" applyNumberFormat="1" applyFill="1" applyBorder="1" applyAlignment="1" applyProtection="1">
      <alignment vertical="center"/>
      <protection locked="0"/>
    </xf>
    <xf numFmtId="6" fontId="0" fillId="0" borderId="11" xfId="0" applyNumberFormat="1" applyBorder="1" applyAlignment="1">
      <alignment vertical="center"/>
    </xf>
    <xf numFmtId="6" fontId="0" fillId="0" borderId="12" xfId="0" applyNumberFormat="1" applyBorder="1" applyAlignment="1">
      <alignment vertical="center"/>
    </xf>
    <xf numFmtId="3" fontId="0" fillId="25" borderId="11" xfId="0" applyNumberFormat="1" applyFill="1" applyBorder="1" applyAlignment="1" applyProtection="1">
      <alignment vertical="center"/>
      <protection locked="0"/>
    </xf>
    <xf numFmtId="3" fontId="0" fillId="25" borderId="12" xfId="0" applyNumberFormat="1" applyFill="1" applyBorder="1" applyAlignment="1" applyProtection="1">
      <alignment vertical="center"/>
      <protection locked="0"/>
    </xf>
    <xf numFmtId="0" fontId="8" fillId="0" borderId="10" xfId="0" applyFont="1" applyBorder="1" applyAlignment="1">
      <alignment vertical="center"/>
    </xf>
    <xf numFmtId="6" fontId="8" fillId="0" borderId="11" xfId="0" applyNumberFormat="1" applyFont="1" applyBorder="1" applyAlignment="1">
      <alignment vertical="center"/>
    </xf>
    <xf numFmtId="6" fontId="8" fillId="0" borderId="12" xfId="0" applyNumberFormat="1" applyFont="1" applyBorder="1" applyAlignment="1">
      <alignment vertical="center"/>
    </xf>
    <xf numFmtId="0" fontId="14" fillId="0" borderId="10" xfId="0" applyFont="1" applyBorder="1" applyAlignment="1">
      <alignment vertical="center"/>
    </xf>
    <xf numFmtId="168" fontId="0" fillId="0" borderId="11" xfId="0" applyNumberFormat="1" applyBorder="1" applyAlignment="1">
      <alignment vertical="center"/>
    </xf>
    <xf numFmtId="168" fontId="0" fillId="0" borderId="12" xfId="0" applyNumberFormat="1" applyBorder="1" applyAlignment="1">
      <alignment vertical="center"/>
    </xf>
    <xf numFmtId="0" fontId="32" fillId="26" borderId="14" xfId="39" applyFont="1" applyFill="1" applyBorder="1" applyAlignment="1" applyProtection="1">
      <alignment vertical="center"/>
    </xf>
    <xf numFmtId="0" fontId="20" fillId="0" borderId="0" xfId="39" applyAlignment="1" applyProtection="1">
      <alignment vertical="center"/>
    </xf>
    <xf numFmtId="0" fontId="41" fillId="0" borderId="0" xfId="0" applyFont="1" applyAlignment="1">
      <alignment horizontal="left" vertical="center"/>
    </xf>
    <xf numFmtId="0" fontId="42" fillId="26" borderId="0" xfId="47" applyFont="1" applyFill="1" applyAlignment="1">
      <alignment vertical="center"/>
    </xf>
    <xf numFmtId="0" fontId="42" fillId="0" borderId="0" xfId="47" applyFont="1" applyFill="1" applyAlignment="1">
      <alignment vertical="center"/>
    </xf>
    <xf numFmtId="164" fontId="42" fillId="0" borderId="0" xfId="47" applyNumberFormat="1" applyFont="1" applyFill="1" applyAlignment="1">
      <alignment horizontal="left" vertical="center"/>
    </xf>
    <xf numFmtId="0" fontId="42" fillId="0" borderId="0" xfId="47" applyFont="1" applyFill="1" applyAlignment="1">
      <alignment horizontal="left" vertical="center"/>
    </xf>
    <xf numFmtId="0" fontId="43" fillId="0" borderId="0" xfId="39" applyFont="1" applyAlignment="1" applyProtection="1">
      <alignment vertical="center"/>
    </xf>
    <xf numFmtId="164" fontId="14" fillId="0" borderId="11" xfId="47" applyNumberFormat="1" applyFont="1" applyFill="1" applyBorder="1" applyAlignment="1">
      <alignment horizontal="left" vertical="center"/>
    </xf>
    <xf numFmtId="0" fontId="14" fillId="0" borderId="11" xfId="47" applyFont="1" applyFill="1" applyBorder="1" applyAlignment="1">
      <alignment horizontal="left" vertical="center"/>
    </xf>
    <xf numFmtId="164" fontId="14" fillId="25" borderId="11" xfId="47" applyNumberFormat="1" applyFont="1" applyFill="1" applyBorder="1" applyAlignment="1" applyProtection="1">
      <alignment horizontal="left" vertical="center"/>
      <protection locked="0"/>
    </xf>
    <xf numFmtId="0" fontId="31" fillId="0" borderId="0" xfId="0" applyFont="1" applyFill="1" applyBorder="1" applyAlignment="1" applyProtection="1">
      <alignment vertical="center" wrapText="1"/>
      <protection hidden="1"/>
    </xf>
    <xf numFmtId="0" fontId="34" fillId="0" borderId="0" xfId="0" applyFont="1" applyFill="1" applyAlignment="1" applyProtection="1">
      <alignment vertical="center" wrapText="1"/>
      <protection hidden="1"/>
    </xf>
    <xf numFmtId="0" fontId="31" fillId="0" borderId="0" xfId="0" applyNumberFormat="1" applyFont="1" applyFill="1" applyBorder="1" applyAlignment="1" applyProtection="1">
      <alignment vertical="center" wrapText="1"/>
      <protection hidden="1"/>
    </xf>
    <xf numFmtId="0" fontId="32" fillId="26" borderId="0" xfId="39" applyFont="1" applyFill="1" applyAlignment="1" applyProtection="1">
      <alignment vertical="center"/>
    </xf>
    <xf numFmtId="0" fontId="31" fillId="26" borderId="0" xfId="0" applyFont="1" applyFill="1" applyAlignment="1">
      <alignment vertical="center"/>
    </xf>
    <xf numFmtId="0" fontId="34" fillId="0" borderId="0" xfId="0" applyFont="1" applyFill="1" applyBorder="1" applyAlignment="1" applyProtection="1">
      <alignment vertical="center" wrapText="1"/>
      <protection hidden="1"/>
    </xf>
    <xf numFmtId="0" fontId="36" fillId="0" borderId="0" xfId="0" applyFont="1" applyFill="1" applyBorder="1" applyAlignment="1" applyProtection="1">
      <alignment vertical="center" wrapText="1"/>
      <protection hidden="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urrency 2" xfId="29"/>
    <cellStyle name="Date" xfId="30"/>
    <cellStyle name="Euro" xfId="31"/>
    <cellStyle name="Explanatory Text" xfId="32" builtinId="53" customBuiltin="1"/>
    <cellStyle name="Fixed" xfId="33"/>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Hyperlink" xfId="39" builtinId="8"/>
    <cellStyle name="Hyperlink_Free-Date-Duration-Calculator-v1.0.2011" xfId="40"/>
    <cellStyle name="Hyperlink_Free-Personal-Budget-Spreadsheet-v1.0.2011" xfId="41"/>
    <cellStyle name="Input" xfId="42" builtinId="20" customBuiltin="1"/>
    <cellStyle name="Linked Cell" xfId="43" builtinId="24" customBuiltin="1"/>
    <cellStyle name="Neutral" xfId="44" builtinId="28" customBuiltin="1"/>
    <cellStyle name="Normal" xfId="0" builtinId="0"/>
    <cellStyle name="Normal 2" xfId="45"/>
    <cellStyle name="Normal_Book1" xfId="46"/>
    <cellStyle name="Normal_Free-Flood-Levy-Calculator-v1.0.2011" xfId="47"/>
    <cellStyle name="Normal_Free-Home-Value-Calculator-v1.0.2009" xfId="48"/>
    <cellStyle name="Normal_Free-Personal-Budget-Spreadsheet-v1.0.2011" xfId="49"/>
    <cellStyle name="Note" xfId="50" builtinId="10" customBuiltin="1"/>
    <cellStyle name="Output" xfId="51" builtinId="21" customBuiltin="1"/>
    <cellStyle name="Percent" xfId="52" builtinId="5"/>
    <cellStyle name="Percent 2" xfId="53"/>
    <cellStyle name="Text" xfId="54"/>
    <cellStyle name="Title" xfId="55" builtinId="15" customBuiltin="1"/>
    <cellStyle name="Total" xfId="56" builtinId="25" customBuiltin="1"/>
    <cellStyle name="Warning Text" xfId="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nvestmentpropertycalculator.com.a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to.gov.au/Rates/Schedule-1---Statement-of-formulas-for-calculating-amounts-to-be-withheld/" TargetMode="External"/><Relationship Id="rId1" Type="http://schemas.openxmlformats.org/officeDocument/2006/relationships/hyperlink" Target="http://www.investmentpropertycalculator.com.a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vestmentpropertycalculator.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showGridLines="0" tabSelected="1" workbookViewId="0"/>
  </sheetViews>
  <sheetFormatPr defaultColWidth="0" defaultRowHeight="15.95" customHeight="1" zeroHeight="1"/>
  <cols>
    <col min="1" max="2" width="2.7109375" style="4" customWidth="1"/>
    <col min="3" max="3" width="27.85546875" style="4" bestFit="1" customWidth="1"/>
    <col min="4" max="4" width="23.7109375" style="4" bestFit="1" customWidth="1"/>
    <col min="5" max="5" width="23.7109375" style="4" customWidth="1"/>
    <col min="6" max="7" width="28.7109375" style="4" customWidth="1"/>
    <col min="8" max="9" width="2.7109375" style="4" customWidth="1"/>
    <col min="10" max="16384" width="0" style="4" hidden="1"/>
  </cols>
  <sheetData>
    <row r="1" spans="1:9" customFormat="1" ht="32.1" customHeight="1" thickBot="1">
      <c r="A1" s="40" t="s">
        <v>21</v>
      </c>
      <c r="B1" s="40"/>
      <c r="C1" s="41"/>
      <c r="D1" s="42"/>
      <c r="E1" s="42"/>
      <c r="F1" s="42"/>
      <c r="G1" s="42"/>
      <c r="H1" s="43"/>
      <c r="I1" s="41"/>
    </row>
    <row r="2" spans="1:9" ht="15.95" customHeight="1">
      <c r="A2" s="44"/>
      <c r="B2" s="87" t="s">
        <v>12</v>
      </c>
      <c r="C2" s="44"/>
      <c r="D2" s="44"/>
      <c r="E2" s="44"/>
      <c r="F2" s="44"/>
      <c r="G2" s="44"/>
      <c r="H2" s="45" t="str">
        <f ca="1">"© 2008-"&amp;YEAR(TODAY())&amp;" Patrick Shi"</f>
        <v>© 2008-2014 Patrick Shi</v>
      </c>
      <c r="I2" s="44"/>
    </row>
    <row r="3" spans="1:9" ht="18" customHeight="1">
      <c r="A3" s="46"/>
      <c r="B3" s="47"/>
      <c r="C3" s="47"/>
      <c r="D3" s="48"/>
      <c r="E3" s="48"/>
      <c r="F3" s="48"/>
      <c r="G3" s="48"/>
      <c r="H3" s="49"/>
      <c r="I3" s="50"/>
    </row>
    <row r="4" spans="1:9" ht="18" customHeight="1">
      <c r="A4" s="50"/>
      <c r="B4" s="52"/>
      <c r="C4" s="47" t="s">
        <v>44</v>
      </c>
      <c r="D4" s="9"/>
      <c r="E4" s="9"/>
      <c r="F4" s="9"/>
      <c r="G4" s="9"/>
      <c r="H4" s="51"/>
      <c r="I4" s="50"/>
    </row>
    <row r="5" spans="1:9" ht="18" customHeight="1">
      <c r="A5" s="50"/>
      <c r="B5" s="52"/>
      <c r="C5" s="8"/>
      <c r="D5" s="9"/>
      <c r="E5" s="9"/>
      <c r="F5" s="9"/>
      <c r="G5" s="9"/>
      <c r="H5" s="51"/>
      <c r="I5" s="50"/>
    </row>
    <row r="6" spans="1:9" ht="18" customHeight="1">
      <c r="A6" s="50"/>
      <c r="B6" s="52"/>
      <c r="C6" s="1"/>
      <c r="D6" s="2" t="s">
        <v>5</v>
      </c>
      <c r="E6" s="2" t="s">
        <v>6</v>
      </c>
      <c r="F6" s="2" t="s">
        <v>7</v>
      </c>
      <c r="G6" s="2" t="s">
        <v>8</v>
      </c>
      <c r="H6" s="51"/>
      <c r="I6" s="50"/>
    </row>
    <row r="7" spans="1:9" ht="18" customHeight="1">
      <c r="A7" s="50"/>
      <c r="B7" s="52"/>
      <c r="C7" s="3" t="s">
        <v>45</v>
      </c>
      <c r="D7" s="10">
        <v>23032</v>
      </c>
      <c r="E7" s="10">
        <v>33120</v>
      </c>
      <c r="F7" s="10">
        <v>41830</v>
      </c>
      <c r="G7" s="11">
        <v>57195</v>
      </c>
      <c r="H7" s="51"/>
      <c r="I7" s="50"/>
    </row>
    <row r="8" spans="1:9" s="7" customFormat="1" ht="18" customHeight="1">
      <c r="A8" s="50"/>
      <c r="C8" s="5"/>
      <c r="D8" s="6"/>
      <c r="E8" s="6"/>
      <c r="F8" s="6"/>
      <c r="G8" s="6"/>
      <c r="I8" s="50"/>
    </row>
    <row r="9" spans="1:9" ht="18" customHeight="1">
      <c r="A9" s="50"/>
      <c r="C9" s="47" t="s">
        <v>9</v>
      </c>
      <c r="D9" s="9"/>
      <c r="E9" s="9"/>
      <c r="F9" s="9"/>
      <c r="G9" s="9"/>
      <c r="I9" s="50"/>
    </row>
    <row r="10" spans="1:9" ht="18" customHeight="1">
      <c r="A10" s="50"/>
      <c r="C10" s="70" t="s">
        <v>2</v>
      </c>
      <c r="D10" s="71">
        <f>D7*30%</f>
        <v>6909.5999999999995</v>
      </c>
      <c r="E10" s="71">
        <f>E7*30%</f>
        <v>9936</v>
      </c>
      <c r="F10" s="71">
        <f>F7*30%</f>
        <v>12549</v>
      </c>
      <c r="G10" s="72">
        <f>G7*30%</f>
        <v>17158.5</v>
      </c>
      <c r="I10" s="50"/>
    </row>
    <row r="11" spans="1:9" s="7" customFormat="1" ht="18" customHeight="1">
      <c r="A11" s="50"/>
      <c r="C11" s="70" t="s">
        <v>42</v>
      </c>
      <c r="D11" s="73">
        <f>'Tax Calculation'!D7</f>
        <v>9.9531410758615449E-2</v>
      </c>
      <c r="E11" s="73">
        <f>'Tax Calculation'!D20</f>
        <v>0.17881531483197283</v>
      </c>
      <c r="F11" s="73">
        <f>'Tax Calculation'!D33</f>
        <v>0.21906527885289878</v>
      </c>
      <c r="G11" s="74">
        <f>'Tax Calculation'!D46</f>
        <v>0.26638330320266024</v>
      </c>
      <c r="I11" s="50"/>
    </row>
    <row r="12" spans="1:9" ht="18" customHeight="1">
      <c r="A12" s="50"/>
      <c r="C12" s="70" t="s">
        <v>0</v>
      </c>
      <c r="D12" s="71">
        <f>(D7+D10)/(1-D11)</f>
        <v>33251.132085823032</v>
      </c>
      <c r="E12" s="71">
        <f>(E7+E10)/(1-E11)</f>
        <v>52431.567195131109</v>
      </c>
      <c r="F12" s="71">
        <f>(F7+F10)/(1-F11)</f>
        <v>69633.220968999376</v>
      </c>
      <c r="G12" s="72">
        <f>(G7+G10)/(1-G11)</f>
        <v>101351.97348233203</v>
      </c>
      <c r="I12" s="50"/>
    </row>
    <row r="13" spans="1:9" s="7" customFormat="1" ht="18" customHeight="1">
      <c r="A13" s="50"/>
      <c r="C13" s="70" t="s">
        <v>49</v>
      </c>
      <c r="D13" s="75">
        <v>5.5E-2</v>
      </c>
      <c r="E13" s="75">
        <f>D13</f>
        <v>5.5E-2</v>
      </c>
      <c r="F13" s="75">
        <f>E13</f>
        <v>5.5E-2</v>
      </c>
      <c r="G13" s="76">
        <f>F13</f>
        <v>5.5E-2</v>
      </c>
      <c r="I13" s="50"/>
    </row>
    <row r="14" spans="1:9" ht="18" customHeight="1">
      <c r="A14" s="50"/>
      <c r="C14" s="70" t="s">
        <v>1</v>
      </c>
      <c r="D14" s="77">
        <f>D12/D13</f>
        <v>604566.03792405513</v>
      </c>
      <c r="E14" s="77">
        <f>E12/E13</f>
        <v>953301.22172965657</v>
      </c>
      <c r="F14" s="77">
        <f>F12/F13</f>
        <v>1266058.5630727159</v>
      </c>
      <c r="G14" s="78">
        <f>G12/G13</f>
        <v>1842763.1542242188</v>
      </c>
      <c r="I14" s="50"/>
    </row>
    <row r="15" spans="1:9" ht="18" customHeight="1">
      <c r="A15" s="50"/>
      <c r="C15" s="70" t="s">
        <v>3</v>
      </c>
      <c r="D15" s="75">
        <v>0.05</v>
      </c>
      <c r="E15" s="75">
        <f t="shared" ref="E15:G16" si="0">D15</f>
        <v>0.05</v>
      </c>
      <c r="F15" s="75">
        <f t="shared" si="0"/>
        <v>0.05</v>
      </c>
      <c r="G15" s="76">
        <f t="shared" si="0"/>
        <v>0.05</v>
      </c>
      <c r="I15" s="50"/>
    </row>
    <row r="16" spans="1:9" ht="18" customHeight="1">
      <c r="A16" s="50"/>
      <c r="C16" s="70" t="s">
        <v>4</v>
      </c>
      <c r="D16" s="79">
        <v>20</v>
      </c>
      <c r="E16" s="79">
        <f t="shared" si="0"/>
        <v>20</v>
      </c>
      <c r="F16" s="79">
        <f t="shared" si="0"/>
        <v>20</v>
      </c>
      <c r="G16" s="80">
        <f t="shared" si="0"/>
        <v>20</v>
      </c>
      <c r="I16" s="50"/>
    </row>
    <row r="17" spans="1:9" ht="18" customHeight="1">
      <c r="A17" s="50"/>
      <c r="C17" s="81" t="s">
        <v>10</v>
      </c>
      <c r="D17" s="82">
        <f>D14/(1+D15)^D16</f>
        <v>227854.58139577601</v>
      </c>
      <c r="E17" s="82">
        <f>E14/(1+E15)^E16</f>
        <v>359289.20447988994</v>
      </c>
      <c r="F17" s="82">
        <f>F14/(1+F15)^F16</f>
        <v>477164.15712341008</v>
      </c>
      <c r="G17" s="83">
        <f>G14/(1+G15)^G16</f>
        <v>694518.0522529853</v>
      </c>
      <c r="I17" s="50"/>
    </row>
    <row r="18" spans="1:9" ht="18" customHeight="1">
      <c r="A18" s="50"/>
      <c r="C18" s="84" t="s">
        <v>22</v>
      </c>
      <c r="D18" s="71">
        <f>D17*80%</f>
        <v>182283.66511662083</v>
      </c>
      <c r="E18" s="71">
        <f>E17*80%</f>
        <v>287431.36358391197</v>
      </c>
      <c r="F18" s="71">
        <f>F17*80%</f>
        <v>381731.32569872809</v>
      </c>
      <c r="G18" s="72">
        <f>G17*80%</f>
        <v>555614.44180238829</v>
      </c>
      <c r="I18" s="50"/>
    </row>
    <row r="19" spans="1:9" ht="18" customHeight="1">
      <c r="A19" s="50"/>
      <c r="C19" s="84" t="s">
        <v>23</v>
      </c>
      <c r="D19" s="75">
        <v>0.06</v>
      </c>
      <c r="E19" s="75">
        <f>D19</f>
        <v>0.06</v>
      </c>
      <c r="F19" s="75">
        <f>E19</f>
        <v>0.06</v>
      </c>
      <c r="G19" s="76">
        <f>F19</f>
        <v>0.06</v>
      </c>
      <c r="I19" s="50"/>
    </row>
    <row r="20" spans="1:9" ht="18" customHeight="1">
      <c r="A20" s="50"/>
      <c r="C20" s="84" t="s">
        <v>43</v>
      </c>
      <c r="D20" s="85">
        <f>D16</f>
        <v>20</v>
      </c>
      <c r="E20" s="85">
        <f>E16</f>
        <v>20</v>
      </c>
      <c r="F20" s="85">
        <f>F16</f>
        <v>20</v>
      </c>
      <c r="G20" s="86">
        <f>G16</f>
        <v>20</v>
      </c>
      <c r="I20" s="50"/>
    </row>
    <row r="21" spans="1:9" ht="18" customHeight="1">
      <c r="A21" s="50"/>
      <c r="C21" s="84" t="s">
        <v>24</v>
      </c>
      <c r="D21" s="77">
        <f>-PMT(D19/12,D16*12,D18)*D16*12</f>
        <v>313424.82994267199</v>
      </c>
      <c r="E21" s="77">
        <f>-PMT(E19/12,E16*12,E18)*E16*12</f>
        <v>494219.41452538624</v>
      </c>
      <c r="F21" s="77">
        <f>-PMT(F19/12,F16*12,F18)*F16*12</f>
        <v>656362.02653907088</v>
      </c>
      <c r="G21" s="78">
        <f>-PMT(G19/12,G16*12,G18)*G16*12</f>
        <v>955342.66235097544</v>
      </c>
      <c r="I21" s="50"/>
    </row>
    <row r="22" spans="1:9" ht="18" customHeight="1">
      <c r="A22" s="50"/>
      <c r="C22" s="84" t="s">
        <v>25</v>
      </c>
      <c r="D22" s="77">
        <f>D21-D18</f>
        <v>131141.16482605116</v>
      </c>
      <c r="E22" s="77">
        <f>E21-E18</f>
        <v>206788.05094147427</v>
      </c>
      <c r="F22" s="77">
        <f>F21-F18</f>
        <v>274630.70084034279</v>
      </c>
      <c r="G22" s="78">
        <f>G21-G18</f>
        <v>399728.22054858715</v>
      </c>
      <c r="I22" s="50"/>
    </row>
    <row r="23" spans="1:9" ht="18" customHeight="1">
      <c r="A23" s="50"/>
      <c r="I23" s="50"/>
    </row>
    <row r="24" spans="1:9" ht="18" customHeight="1">
      <c r="A24" s="50"/>
      <c r="C24" s="89" t="s">
        <v>46</v>
      </c>
      <c r="D24" s="88"/>
      <c r="I24" s="50"/>
    </row>
    <row r="25" spans="1:9" ht="18" customHeight="1">
      <c r="A25" s="50"/>
      <c r="I25" s="50"/>
    </row>
    <row r="26" spans="1:9" ht="15.95" customHeight="1">
      <c r="A26" s="50"/>
      <c r="B26" s="50"/>
      <c r="C26" s="50"/>
      <c r="D26" s="50"/>
      <c r="E26" s="50"/>
      <c r="F26" s="50"/>
      <c r="G26" s="50"/>
      <c r="H26" s="50"/>
      <c r="I26" s="50"/>
    </row>
    <row r="27" spans="1:9" ht="15.95" hidden="1" customHeight="1"/>
    <row r="28" spans="1:9" ht="15.95" hidden="1" customHeight="1"/>
  </sheetData>
  <sheetProtection password="E309" sheet="1" objects="1" scenarios="1"/>
  <phoneticPr fontId="0" type="noConversion"/>
  <dataValidations count="1">
    <dataValidation allowBlank="1" showInputMessage="1" showErrorMessage="1" prompt="Calculated based on tax rates for the current financial year." sqref="D11:G11"/>
  </dataValidations>
  <hyperlinks>
    <hyperlink ref="B2" r:id="rId1"/>
  </hyperlinks>
  <pageMargins left="0.75" right="0.75" top="1" bottom="1" header="0.5" footer="0.5"/>
  <pageSetup paperSize="9"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showGridLines="0" zoomScaleNormal="100" workbookViewId="0"/>
  </sheetViews>
  <sheetFormatPr defaultColWidth="0" defaultRowHeight="15.95" customHeight="1" zeroHeight="1"/>
  <cols>
    <col min="1" max="2" width="2.7109375" style="58" customWidth="1"/>
    <col min="3" max="3" width="28.42578125" style="58" bestFit="1" customWidth="1"/>
    <col min="4" max="6" width="12.7109375" style="60" customWidth="1"/>
    <col min="7" max="11" width="12.7109375" style="61" customWidth="1"/>
    <col min="12" max="13" width="2.7109375" style="58" customWidth="1"/>
    <col min="14" max="14" width="10.7109375" style="58" hidden="1" customWidth="1"/>
    <col min="15" max="16384" width="0" style="58" hidden="1"/>
  </cols>
  <sheetData>
    <row r="1" spans="1:13" s="55" customFormat="1" ht="32.1" customHeight="1" thickBot="1">
      <c r="A1" s="53" t="s">
        <v>26</v>
      </c>
      <c r="B1" s="54"/>
      <c r="C1" s="54"/>
      <c r="D1" s="63"/>
      <c r="E1" s="67"/>
      <c r="F1" s="67"/>
      <c r="G1" s="63"/>
      <c r="H1" s="63"/>
      <c r="I1" s="63"/>
      <c r="J1" s="63"/>
      <c r="K1" s="63"/>
      <c r="L1" s="54"/>
      <c r="M1" s="54"/>
    </row>
    <row r="2" spans="1:13" ht="15.95" customHeight="1">
      <c r="A2" s="56"/>
      <c r="B2" s="57" t="s">
        <v>12</v>
      </c>
      <c r="C2" s="56"/>
      <c r="D2" s="65"/>
      <c r="E2" s="68"/>
      <c r="F2" s="68"/>
      <c r="G2" s="65"/>
      <c r="H2" s="65"/>
      <c r="I2" s="65"/>
      <c r="J2" s="64"/>
      <c r="K2" s="64"/>
      <c r="L2" s="20" t="str">
        <f ca="1">"© 2008-"&amp;YEAR(TODAY())&amp;" Patrick Shi"</f>
        <v>© 2008-2014 Patrick Shi</v>
      </c>
      <c r="M2" s="56"/>
    </row>
    <row r="3" spans="1:13" ht="15.95" customHeight="1">
      <c r="A3" s="56"/>
      <c r="M3" s="56"/>
    </row>
    <row r="4" spans="1:13" ht="15.95" customHeight="1">
      <c r="A4" s="56"/>
      <c r="C4" s="66" t="s">
        <v>5</v>
      </c>
      <c r="G4" s="60"/>
      <c r="H4" s="60"/>
      <c r="I4" s="60"/>
      <c r="J4" s="60"/>
      <c r="K4" s="60"/>
      <c r="M4" s="56"/>
    </row>
    <row r="5" spans="1:13" ht="15.95" customHeight="1">
      <c r="A5" s="56"/>
      <c r="C5" s="60" t="s">
        <v>35</v>
      </c>
      <c r="D5" s="60">
        <f>Calculator!D7+Calculator!D10</f>
        <v>29941.599999999999</v>
      </c>
      <c r="F5" s="61" t="s">
        <v>34</v>
      </c>
      <c r="G5" s="61" t="s">
        <v>38</v>
      </c>
      <c r="M5" s="56"/>
    </row>
    <row r="6" spans="1:13" ht="15.95" customHeight="1">
      <c r="A6" s="56"/>
      <c r="C6" s="60" t="s">
        <v>36</v>
      </c>
      <c r="D6" s="60">
        <f>ROUNDDOWN(D5/52,0)+0.99</f>
        <v>575.99</v>
      </c>
      <c r="F6" s="61" t="s">
        <v>37</v>
      </c>
      <c r="G6" s="61" t="s">
        <v>39</v>
      </c>
      <c r="M6" s="56"/>
    </row>
    <row r="7" spans="1:13" ht="15.95" customHeight="1">
      <c r="A7" s="56"/>
      <c r="C7" s="60" t="s">
        <v>41</v>
      </c>
      <c r="D7" s="69">
        <f>(INDEX(C14:K14,1,MATCH("Yes",C15:K15,0))-D6)/INDEX(C14:K14,1,MATCH("Yes",C15:K15,0))</f>
        <v>9.9531410758615449E-2</v>
      </c>
      <c r="F7" s="61"/>
      <c r="G7" s="61" t="s">
        <v>40</v>
      </c>
      <c r="M7" s="56"/>
    </row>
    <row r="8" spans="1:13" ht="15.95" customHeight="1">
      <c r="A8" s="56"/>
      <c r="C8" s="60"/>
      <c r="F8" s="61"/>
      <c r="M8" s="56"/>
    </row>
    <row r="9" spans="1:13" ht="15.95" customHeight="1">
      <c r="A9" s="56"/>
      <c r="C9" s="97" t="s">
        <v>47</v>
      </c>
      <c r="D9" s="95" t="s">
        <v>27</v>
      </c>
      <c r="E9" s="95" t="s">
        <v>27</v>
      </c>
      <c r="F9" s="95" t="s">
        <v>27</v>
      </c>
      <c r="G9" s="95" t="s">
        <v>27</v>
      </c>
      <c r="H9" s="95" t="s">
        <v>27</v>
      </c>
      <c r="I9" s="95" t="s">
        <v>27</v>
      </c>
      <c r="J9" s="95" t="s">
        <v>27</v>
      </c>
      <c r="K9" s="96" t="s">
        <v>28</v>
      </c>
      <c r="L9" s="60"/>
      <c r="M9" s="56"/>
    </row>
    <row r="10" spans="1:13" ht="15.95" customHeight="1">
      <c r="A10" s="56"/>
      <c r="C10" s="95" t="s">
        <v>29</v>
      </c>
      <c r="D10" s="97">
        <v>355</v>
      </c>
      <c r="E10" s="97">
        <v>395</v>
      </c>
      <c r="F10" s="97">
        <v>464</v>
      </c>
      <c r="G10" s="97">
        <v>711</v>
      </c>
      <c r="H10" s="97">
        <v>1282</v>
      </c>
      <c r="I10" s="97">
        <v>1538</v>
      </c>
      <c r="J10" s="97">
        <v>3461</v>
      </c>
      <c r="K10" s="97">
        <v>3461</v>
      </c>
      <c r="L10" s="60"/>
      <c r="M10" s="56"/>
    </row>
    <row r="11" spans="1:13" ht="15.95" customHeight="1">
      <c r="A11" s="56"/>
      <c r="C11" s="95" t="s">
        <v>30</v>
      </c>
      <c r="D11" s="97">
        <v>0</v>
      </c>
      <c r="E11" s="97">
        <v>0.19</v>
      </c>
      <c r="F11" s="97">
        <v>0.28999999999999998</v>
      </c>
      <c r="G11" s="97">
        <v>0.20499999999999999</v>
      </c>
      <c r="H11" s="97">
        <v>0.3427</v>
      </c>
      <c r="I11" s="97">
        <v>0.34</v>
      </c>
      <c r="J11" s="97">
        <v>0.38500000000000001</v>
      </c>
      <c r="K11" s="97">
        <v>0.46500000000000002</v>
      </c>
      <c r="L11" s="60"/>
      <c r="M11" s="56"/>
    </row>
    <row r="12" spans="1:13" ht="15.95" customHeight="1">
      <c r="A12" s="56"/>
      <c r="C12" s="95" t="s">
        <v>31</v>
      </c>
      <c r="D12" s="97">
        <v>0</v>
      </c>
      <c r="E12" s="97">
        <v>67.463499999999996</v>
      </c>
      <c r="F12" s="97">
        <v>106.96729999999999</v>
      </c>
      <c r="G12" s="97">
        <v>67.4636</v>
      </c>
      <c r="H12" s="97">
        <v>165.44239999999999</v>
      </c>
      <c r="I12" s="97">
        <v>161.98089999999999</v>
      </c>
      <c r="J12" s="97">
        <v>231.2116</v>
      </c>
      <c r="K12" s="97">
        <v>508.13470000000001</v>
      </c>
      <c r="L12" s="60"/>
      <c r="M12" s="56"/>
    </row>
    <row r="13" spans="1:13" ht="15.95" customHeight="1">
      <c r="A13" s="56"/>
      <c r="C13" s="59"/>
      <c r="F13" s="61"/>
      <c r="M13" s="56"/>
    </row>
    <row r="14" spans="1:13" ht="15.95" customHeight="1">
      <c r="A14" s="56"/>
      <c r="C14" s="60" t="s">
        <v>32</v>
      </c>
      <c r="D14" s="60">
        <f t="shared" ref="D14:K14" si="0">($D$6-D12)/(1-D11)</f>
        <v>575.99</v>
      </c>
      <c r="E14" s="60">
        <f t="shared" si="0"/>
        <v>627.81049382716049</v>
      </c>
      <c r="F14" s="60">
        <f t="shared" si="0"/>
        <v>660.5953521126761</v>
      </c>
      <c r="G14" s="60">
        <f t="shared" si="0"/>
        <v>639.65584905660376</v>
      </c>
      <c r="H14" s="60">
        <f t="shared" si="0"/>
        <v>624.59698767685984</v>
      </c>
      <c r="I14" s="60">
        <f t="shared" si="0"/>
        <v>627.28651515151523</v>
      </c>
      <c r="J14" s="60">
        <f t="shared" si="0"/>
        <v>560.61528455284554</v>
      </c>
      <c r="K14" s="60">
        <f t="shared" si="0"/>
        <v>126.83233644859816</v>
      </c>
      <c r="L14" s="60"/>
      <c r="M14" s="56"/>
    </row>
    <row r="15" spans="1:13" ht="15.95" customHeight="1">
      <c r="A15" s="56"/>
      <c r="C15" s="60" t="s">
        <v>33</v>
      </c>
      <c r="D15" s="62" t="str">
        <f t="shared" ref="D15:J15" si="1">IF(D10&gt;=D14,"Yes","No")</f>
        <v>No</v>
      </c>
      <c r="E15" s="62" t="str">
        <f t="shared" si="1"/>
        <v>No</v>
      </c>
      <c r="F15" s="62" t="str">
        <f t="shared" si="1"/>
        <v>No</v>
      </c>
      <c r="G15" s="62" t="str">
        <f t="shared" si="1"/>
        <v>Yes</v>
      </c>
      <c r="H15" s="62" t="str">
        <f t="shared" si="1"/>
        <v>Yes</v>
      </c>
      <c r="I15" s="62" t="str">
        <f t="shared" si="1"/>
        <v>Yes</v>
      </c>
      <c r="J15" s="62" t="str">
        <f t="shared" si="1"/>
        <v>Yes</v>
      </c>
      <c r="K15" s="62" t="str">
        <f>IF(K10&gt;=K14,"Yes","No")</f>
        <v>Yes</v>
      </c>
      <c r="L15" s="62"/>
      <c r="M15" s="56"/>
    </row>
    <row r="16" spans="1:13" ht="15.95" customHeight="1">
      <c r="A16" s="56"/>
      <c r="C16" s="59"/>
      <c r="F16" s="61"/>
      <c r="M16" s="56"/>
    </row>
    <row r="17" spans="1:13" ht="15.95" customHeight="1">
      <c r="A17" s="56"/>
      <c r="C17" s="66" t="s">
        <v>6</v>
      </c>
      <c r="G17" s="60"/>
      <c r="H17" s="60"/>
      <c r="I17" s="60"/>
      <c r="J17" s="60"/>
      <c r="K17" s="60"/>
      <c r="M17" s="56"/>
    </row>
    <row r="18" spans="1:13" ht="15.95" customHeight="1">
      <c r="A18" s="56"/>
      <c r="C18" s="60" t="s">
        <v>35</v>
      </c>
      <c r="D18" s="60">
        <f>Calculator!E7+Calculator!E10</f>
        <v>43056</v>
      </c>
      <c r="F18" s="61" t="s">
        <v>34</v>
      </c>
      <c r="G18" s="61" t="s">
        <v>38</v>
      </c>
      <c r="M18" s="56"/>
    </row>
    <row r="19" spans="1:13" ht="15.95" customHeight="1">
      <c r="A19" s="56"/>
      <c r="C19" s="60" t="s">
        <v>36</v>
      </c>
      <c r="D19" s="60">
        <f>ROUNDDOWN(D18/52,0)+0.99</f>
        <v>828.99</v>
      </c>
      <c r="F19" s="61" t="s">
        <v>37</v>
      </c>
      <c r="G19" s="61" t="s">
        <v>39</v>
      </c>
      <c r="M19" s="56"/>
    </row>
    <row r="20" spans="1:13" ht="15.95" customHeight="1">
      <c r="A20" s="56"/>
      <c r="C20" s="60" t="s">
        <v>41</v>
      </c>
      <c r="D20" s="69">
        <f>(INDEX(C27:K27,1,MATCH("Yes",C28:K28,0))-D19)/INDEX(C27:K27,1,MATCH("Yes",C28:K28,0))</f>
        <v>0.17881531483197283</v>
      </c>
      <c r="F20" s="61"/>
      <c r="G20" s="61" t="s">
        <v>40</v>
      </c>
      <c r="M20" s="56"/>
    </row>
    <row r="21" spans="1:13" ht="15.95" customHeight="1">
      <c r="A21" s="56"/>
      <c r="C21" s="60"/>
      <c r="F21" s="61"/>
      <c r="M21" s="56"/>
    </row>
    <row r="22" spans="1:13" ht="15.95" customHeight="1">
      <c r="A22" s="56"/>
      <c r="C22" s="97" t="s">
        <v>47</v>
      </c>
      <c r="D22" s="95" t="s">
        <v>27</v>
      </c>
      <c r="E22" s="95" t="s">
        <v>27</v>
      </c>
      <c r="F22" s="95" t="s">
        <v>27</v>
      </c>
      <c r="G22" s="95" t="s">
        <v>27</v>
      </c>
      <c r="H22" s="95" t="s">
        <v>27</v>
      </c>
      <c r="I22" s="95" t="s">
        <v>27</v>
      </c>
      <c r="J22" s="95" t="s">
        <v>27</v>
      </c>
      <c r="K22" s="96" t="s">
        <v>28</v>
      </c>
      <c r="L22" s="60"/>
      <c r="M22" s="56"/>
    </row>
    <row r="23" spans="1:13" ht="15.95" customHeight="1">
      <c r="A23" s="56"/>
      <c r="C23" s="95" t="s">
        <v>29</v>
      </c>
      <c r="D23" s="97">
        <v>355</v>
      </c>
      <c r="E23" s="97">
        <v>395</v>
      </c>
      <c r="F23" s="97">
        <v>464</v>
      </c>
      <c r="G23" s="97">
        <v>711</v>
      </c>
      <c r="H23" s="97">
        <v>1282</v>
      </c>
      <c r="I23" s="97">
        <v>1538</v>
      </c>
      <c r="J23" s="97">
        <v>3461</v>
      </c>
      <c r="K23" s="97">
        <v>3461</v>
      </c>
      <c r="L23" s="60"/>
      <c r="M23" s="56"/>
    </row>
    <row r="24" spans="1:13" ht="15.95" customHeight="1">
      <c r="A24" s="56"/>
      <c r="C24" s="95" t="s">
        <v>30</v>
      </c>
      <c r="D24" s="97">
        <v>0</v>
      </c>
      <c r="E24" s="97">
        <v>0.19</v>
      </c>
      <c r="F24" s="97">
        <v>0.28999999999999998</v>
      </c>
      <c r="G24" s="97">
        <v>0.20499999999999999</v>
      </c>
      <c r="H24" s="97">
        <v>0.3427</v>
      </c>
      <c r="I24" s="97">
        <v>0.34</v>
      </c>
      <c r="J24" s="97">
        <v>0.38500000000000001</v>
      </c>
      <c r="K24" s="97">
        <v>0.46500000000000002</v>
      </c>
      <c r="L24" s="60"/>
      <c r="M24" s="56"/>
    </row>
    <row r="25" spans="1:13" ht="15.95" customHeight="1">
      <c r="A25" s="56"/>
      <c r="C25" s="95" t="s">
        <v>31</v>
      </c>
      <c r="D25" s="97">
        <v>0</v>
      </c>
      <c r="E25" s="97">
        <v>67.463499999999996</v>
      </c>
      <c r="F25" s="97">
        <v>106.96729999999999</v>
      </c>
      <c r="G25" s="97">
        <v>67.4636</v>
      </c>
      <c r="H25" s="97">
        <v>165.44239999999999</v>
      </c>
      <c r="I25" s="97">
        <v>161.98089999999999</v>
      </c>
      <c r="J25" s="97">
        <v>231.2116</v>
      </c>
      <c r="K25" s="97">
        <v>508.13470000000001</v>
      </c>
      <c r="L25" s="60"/>
      <c r="M25" s="56"/>
    </row>
    <row r="26" spans="1:13" ht="15.95" customHeight="1">
      <c r="A26" s="56"/>
      <c r="C26" s="59"/>
      <c r="F26" s="61"/>
      <c r="M26" s="56"/>
    </row>
    <row r="27" spans="1:13" ht="15.95" customHeight="1">
      <c r="A27" s="56"/>
      <c r="C27" s="60" t="s">
        <v>32</v>
      </c>
      <c r="D27" s="60">
        <f>($D$19-D25)/(1-D24)</f>
        <v>828.99</v>
      </c>
      <c r="E27" s="60">
        <f t="shared" ref="E27:K27" si="2">($D$19-E25)/(1-E24)</f>
        <v>940.15617283950621</v>
      </c>
      <c r="F27" s="60">
        <f t="shared" si="2"/>
        <v>1016.9333802816901</v>
      </c>
      <c r="G27" s="60">
        <f t="shared" si="2"/>
        <v>957.89484276729547</v>
      </c>
      <c r="H27" s="60">
        <f t="shared" si="2"/>
        <v>1009.5049444698006</v>
      </c>
      <c r="I27" s="60">
        <f t="shared" si="2"/>
        <v>1010.6198484848486</v>
      </c>
      <c r="J27" s="60">
        <f t="shared" si="2"/>
        <v>971.99739837398386</v>
      </c>
      <c r="K27" s="60">
        <f t="shared" si="2"/>
        <v>599.72953271028041</v>
      </c>
      <c r="L27" s="60"/>
      <c r="M27" s="56"/>
    </row>
    <row r="28" spans="1:13" ht="15.95" customHeight="1">
      <c r="A28" s="56"/>
      <c r="C28" s="60" t="s">
        <v>33</v>
      </c>
      <c r="D28" s="62" t="str">
        <f t="shared" ref="D28:K28" si="3">IF(D23&gt;=D27,"Yes","No")</f>
        <v>No</v>
      </c>
      <c r="E28" s="62" t="str">
        <f t="shared" si="3"/>
        <v>No</v>
      </c>
      <c r="F28" s="62" t="str">
        <f t="shared" si="3"/>
        <v>No</v>
      </c>
      <c r="G28" s="62" t="str">
        <f t="shared" si="3"/>
        <v>No</v>
      </c>
      <c r="H28" s="62" t="str">
        <f t="shared" si="3"/>
        <v>Yes</v>
      </c>
      <c r="I28" s="62" t="str">
        <f t="shared" si="3"/>
        <v>Yes</v>
      </c>
      <c r="J28" s="62" t="str">
        <f t="shared" si="3"/>
        <v>Yes</v>
      </c>
      <c r="K28" s="62" t="str">
        <f t="shared" si="3"/>
        <v>Yes</v>
      </c>
      <c r="L28" s="62"/>
      <c r="M28" s="56"/>
    </row>
    <row r="29" spans="1:13" ht="15.95" customHeight="1">
      <c r="A29" s="56"/>
      <c r="C29" s="59"/>
      <c r="F29" s="61"/>
      <c r="M29" s="56"/>
    </row>
    <row r="30" spans="1:13" ht="15.95" customHeight="1">
      <c r="A30" s="56"/>
      <c r="C30" s="66" t="s">
        <v>7</v>
      </c>
      <c r="G30" s="60"/>
      <c r="H30" s="60"/>
      <c r="I30" s="60"/>
      <c r="J30" s="60"/>
      <c r="K30" s="60"/>
      <c r="M30" s="56"/>
    </row>
    <row r="31" spans="1:13" ht="15.95" customHeight="1">
      <c r="A31" s="56"/>
      <c r="C31" s="60" t="s">
        <v>35</v>
      </c>
      <c r="D31" s="60">
        <f>Calculator!F7+Calculator!F10</f>
        <v>54379</v>
      </c>
      <c r="F31" s="61" t="s">
        <v>34</v>
      </c>
      <c r="G31" s="61" t="s">
        <v>38</v>
      </c>
      <c r="M31" s="56"/>
    </row>
    <row r="32" spans="1:13" ht="15.95" customHeight="1">
      <c r="A32" s="56"/>
      <c r="C32" s="60" t="s">
        <v>36</v>
      </c>
      <c r="D32" s="60">
        <f>ROUNDDOWN(D31/52,0)+0.99</f>
        <v>1045.99</v>
      </c>
      <c r="F32" s="61" t="s">
        <v>37</v>
      </c>
      <c r="G32" s="61" t="s">
        <v>39</v>
      </c>
      <c r="M32" s="56"/>
    </row>
    <row r="33" spans="1:13" ht="15.95" customHeight="1">
      <c r="A33" s="56"/>
      <c r="C33" s="60" t="s">
        <v>41</v>
      </c>
      <c r="D33" s="69">
        <f>(INDEX(C40:K40,1,MATCH("Yes",C41:K41,0))-D32)/INDEX(C40:K40,1,MATCH("Yes",C41:K41,0))</f>
        <v>0.21906527885289878</v>
      </c>
      <c r="F33" s="61"/>
      <c r="G33" s="61" t="s">
        <v>40</v>
      </c>
      <c r="M33" s="56"/>
    </row>
    <row r="34" spans="1:13" ht="15.95" customHeight="1">
      <c r="A34" s="56"/>
      <c r="C34" s="60"/>
      <c r="F34" s="61"/>
      <c r="M34" s="56"/>
    </row>
    <row r="35" spans="1:13" ht="15.95" customHeight="1">
      <c r="A35" s="56"/>
      <c r="C35" s="97" t="s">
        <v>47</v>
      </c>
      <c r="D35" s="95" t="s">
        <v>27</v>
      </c>
      <c r="E35" s="95" t="s">
        <v>27</v>
      </c>
      <c r="F35" s="95" t="s">
        <v>27</v>
      </c>
      <c r="G35" s="95" t="s">
        <v>27</v>
      </c>
      <c r="H35" s="95" t="s">
        <v>27</v>
      </c>
      <c r="I35" s="95" t="s">
        <v>27</v>
      </c>
      <c r="J35" s="95" t="s">
        <v>27</v>
      </c>
      <c r="K35" s="96" t="s">
        <v>28</v>
      </c>
      <c r="L35" s="60"/>
      <c r="M35" s="56"/>
    </row>
    <row r="36" spans="1:13" ht="15.95" customHeight="1">
      <c r="A36" s="56"/>
      <c r="C36" s="95" t="s">
        <v>29</v>
      </c>
      <c r="D36" s="97">
        <v>355</v>
      </c>
      <c r="E36" s="97">
        <v>395</v>
      </c>
      <c r="F36" s="97">
        <v>464</v>
      </c>
      <c r="G36" s="97">
        <v>711</v>
      </c>
      <c r="H36" s="97">
        <v>1282</v>
      </c>
      <c r="I36" s="97">
        <v>1538</v>
      </c>
      <c r="J36" s="97">
        <v>3461</v>
      </c>
      <c r="K36" s="97">
        <v>3461</v>
      </c>
      <c r="L36" s="60"/>
      <c r="M36" s="56"/>
    </row>
    <row r="37" spans="1:13" ht="15.95" customHeight="1">
      <c r="A37" s="56"/>
      <c r="C37" s="95" t="s">
        <v>30</v>
      </c>
      <c r="D37" s="97">
        <v>0</v>
      </c>
      <c r="E37" s="97">
        <v>0.19</v>
      </c>
      <c r="F37" s="97">
        <v>0.28999999999999998</v>
      </c>
      <c r="G37" s="97">
        <v>0.20499999999999999</v>
      </c>
      <c r="H37" s="97">
        <v>0.3427</v>
      </c>
      <c r="I37" s="97">
        <v>0.34</v>
      </c>
      <c r="J37" s="97">
        <v>0.38500000000000001</v>
      </c>
      <c r="K37" s="97">
        <v>0.46500000000000002</v>
      </c>
      <c r="L37" s="60"/>
      <c r="M37" s="56"/>
    </row>
    <row r="38" spans="1:13" ht="15.95" customHeight="1">
      <c r="A38" s="56"/>
      <c r="C38" s="95" t="s">
        <v>31</v>
      </c>
      <c r="D38" s="97">
        <v>0</v>
      </c>
      <c r="E38" s="97">
        <v>67.463499999999996</v>
      </c>
      <c r="F38" s="97">
        <v>106.96729999999999</v>
      </c>
      <c r="G38" s="97">
        <v>67.4636</v>
      </c>
      <c r="H38" s="97">
        <v>165.44239999999999</v>
      </c>
      <c r="I38" s="97">
        <v>161.98089999999999</v>
      </c>
      <c r="J38" s="97">
        <v>231.2116</v>
      </c>
      <c r="K38" s="97">
        <v>508.13470000000001</v>
      </c>
      <c r="L38" s="60"/>
      <c r="M38" s="56"/>
    </row>
    <row r="39" spans="1:13" ht="15.95" customHeight="1">
      <c r="A39" s="56"/>
      <c r="C39" s="59"/>
      <c r="F39" s="61"/>
      <c r="M39" s="56"/>
    </row>
    <row r="40" spans="1:13" ht="15.95" customHeight="1">
      <c r="A40" s="56"/>
      <c r="C40" s="60" t="s">
        <v>32</v>
      </c>
      <c r="D40" s="60">
        <f>($D$32-D38)/(1-D37)</f>
        <v>1045.99</v>
      </c>
      <c r="E40" s="60">
        <f t="shared" ref="E40:K40" si="4">($D$32-E38)/(1-E37)</f>
        <v>1208.0574074074075</v>
      </c>
      <c r="F40" s="60">
        <f t="shared" si="4"/>
        <v>1322.5671830985916</v>
      </c>
      <c r="G40" s="60">
        <f t="shared" si="4"/>
        <v>1230.8508176100627</v>
      </c>
      <c r="H40" s="60">
        <f t="shared" si="4"/>
        <v>1339.6433896242204</v>
      </c>
      <c r="I40" s="60">
        <f t="shared" si="4"/>
        <v>1339.4077272727275</v>
      </c>
      <c r="J40" s="60">
        <f t="shared" si="4"/>
        <v>1324.8429268292684</v>
      </c>
      <c r="K40" s="60">
        <f t="shared" si="4"/>
        <v>1005.3370093457944</v>
      </c>
      <c r="L40" s="60"/>
      <c r="M40" s="56"/>
    </row>
    <row r="41" spans="1:13" ht="15.95" customHeight="1">
      <c r="A41" s="56"/>
      <c r="C41" s="60" t="s">
        <v>33</v>
      </c>
      <c r="D41" s="62" t="str">
        <f t="shared" ref="D41:K41" si="5">IF(D36&gt;=D40,"Yes","No")</f>
        <v>No</v>
      </c>
      <c r="E41" s="62" t="str">
        <f t="shared" si="5"/>
        <v>No</v>
      </c>
      <c r="F41" s="62" t="str">
        <f t="shared" si="5"/>
        <v>No</v>
      </c>
      <c r="G41" s="62" t="str">
        <f t="shared" si="5"/>
        <v>No</v>
      </c>
      <c r="H41" s="62" t="str">
        <f t="shared" si="5"/>
        <v>No</v>
      </c>
      <c r="I41" s="62" t="str">
        <f t="shared" si="5"/>
        <v>Yes</v>
      </c>
      <c r="J41" s="62" t="str">
        <f t="shared" si="5"/>
        <v>Yes</v>
      </c>
      <c r="K41" s="62" t="str">
        <f t="shared" si="5"/>
        <v>Yes</v>
      </c>
      <c r="L41" s="62"/>
      <c r="M41" s="56"/>
    </row>
    <row r="42" spans="1:13" ht="15.95" customHeight="1">
      <c r="A42" s="56"/>
      <c r="C42" s="59"/>
      <c r="F42" s="61"/>
      <c r="M42" s="56"/>
    </row>
    <row r="43" spans="1:13" ht="15.95" customHeight="1">
      <c r="A43" s="56"/>
      <c r="C43" s="66" t="s">
        <v>8</v>
      </c>
      <c r="G43" s="60"/>
      <c r="H43" s="60"/>
      <c r="I43" s="60"/>
      <c r="J43" s="60"/>
      <c r="K43" s="60"/>
      <c r="M43" s="56"/>
    </row>
    <row r="44" spans="1:13" ht="15.95" customHeight="1">
      <c r="A44" s="56"/>
      <c r="C44" s="60" t="s">
        <v>35</v>
      </c>
      <c r="D44" s="60">
        <f>Calculator!G7+Calculator!G10</f>
        <v>74353.5</v>
      </c>
      <c r="F44" s="61" t="s">
        <v>34</v>
      </c>
      <c r="G44" s="61" t="s">
        <v>38</v>
      </c>
      <c r="M44" s="56"/>
    </row>
    <row r="45" spans="1:13" ht="15.95" customHeight="1">
      <c r="A45" s="56"/>
      <c r="C45" s="60" t="s">
        <v>36</v>
      </c>
      <c r="D45" s="60">
        <f>ROUNDDOWN(D44/52,0)+0.99</f>
        <v>1429.99</v>
      </c>
      <c r="F45" s="61" t="s">
        <v>37</v>
      </c>
      <c r="G45" s="61" t="s">
        <v>39</v>
      </c>
      <c r="M45" s="56"/>
    </row>
    <row r="46" spans="1:13" ht="15.95" customHeight="1">
      <c r="A46" s="56"/>
      <c r="C46" s="60" t="s">
        <v>41</v>
      </c>
      <c r="D46" s="69">
        <f>(INDEX(C53:K53,1,MATCH("Yes",C54:K54,0))-D45)/INDEX(C53:K53,1,MATCH("Yes",C54:K54,0))</f>
        <v>0.26638330320266024</v>
      </c>
      <c r="F46" s="61"/>
      <c r="G46" s="61" t="s">
        <v>40</v>
      </c>
      <c r="M46" s="56"/>
    </row>
    <row r="47" spans="1:13" ht="15.95" customHeight="1">
      <c r="A47" s="56"/>
      <c r="C47" s="60"/>
      <c r="F47" s="61"/>
      <c r="M47" s="56"/>
    </row>
    <row r="48" spans="1:13" ht="15.95" customHeight="1">
      <c r="A48" s="56"/>
      <c r="C48" s="97" t="s">
        <v>47</v>
      </c>
      <c r="D48" s="95" t="s">
        <v>27</v>
      </c>
      <c r="E48" s="95" t="s">
        <v>27</v>
      </c>
      <c r="F48" s="95" t="s">
        <v>27</v>
      </c>
      <c r="G48" s="95" t="s">
        <v>27</v>
      </c>
      <c r="H48" s="95" t="s">
        <v>27</v>
      </c>
      <c r="I48" s="95" t="s">
        <v>27</v>
      </c>
      <c r="J48" s="95" t="s">
        <v>27</v>
      </c>
      <c r="K48" s="96" t="s">
        <v>28</v>
      </c>
      <c r="L48" s="60"/>
      <c r="M48" s="56"/>
    </row>
    <row r="49" spans="1:13" ht="15.95" customHeight="1">
      <c r="A49" s="56"/>
      <c r="C49" s="95" t="s">
        <v>29</v>
      </c>
      <c r="D49" s="97">
        <v>355</v>
      </c>
      <c r="E49" s="97">
        <v>395</v>
      </c>
      <c r="F49" s="97">
        <v>464</v>
      </c>
      <c r="G49" s="97">
        <v>711</v>
      </c>
      <c r="H49" s="97">
        <v>1282</v>
      </c>
      <c r="I49" s="97">
        <v>1538</v>
      </c>
      <c r="J49" s="97">
        <v>3461</v>
      </c>
      <c r="K49" s="97">
        <v>3461</v>
      </c>
      <c r="L49" s="60"/>
      <c r="M49" s="56"/>
    </row>
    <row r="50" spans="1:13" ht="15.95" customHeight="1">
      <c r="A50" s="56"/>
      <c r="C50" s="95" t="s">
        <v>30</v>
      </c>
      <c r="D50" s="97">
        <v>0</v>
      </c>
      <c r="E50" s="97">
        <v>0.19</v>
      </c>
      <c r="F50" s="97">
        <v>0.28999999999999998</v>
      </c>
      <c r="G50" s="97">
        <v>0.20499999999999999</v>
      </c>
      <c r="H50" s="97">
        <v>0.3427</v>
      </c>
      <c r="I50" s="97">
        <v>0.34</v>
      </c>
      <c r="J50" s="97">
        <v>0.38500000000000001</v>
      </c>
      <c r="K50" s="97">
        <v>0.46500000000000002</v>
      </c>
      <c r="L50" s="60"/>
      <c r="M50" s="56"/>
    </row>
    <row r="51" spans="1:13" ht="15.95" customHeight="1">
      <c r="A51" s="56"/>
      <c r="C51" s="95" t="s">
        <v>31</v>
      </c>
      <c r="D51" s="97">
        <v>0</v>
      </c>
      <c r="E51" s="97">
        <v>67.463499999999996</v>
      </c>
      <c r="F51" s="97">
        <v>106.96729999999999</v>
      </c>
      <c r="G51" s="97">
        <v>67.4636</v>
      </c>
      <c r="H51" s="97">
        <v>165.44239999999999</v>
      </c>
      <c r="I51" s="97">
        <v>161.98089999999999</v>
      </c>
      <c r="J51" s="97">
        <v>231.2116</v>
      </c>
      <c r="K51" s="97">
        <v>508.13470000000001</v>
      </c>
      <c r="L51" s="60"/>
      <c r="M51" s="56"/>
    </row>
    <row r="52" spans="1:13" ht="15.95" customHeight="1">
      <c r="A52" s="56"/>
      <c r="C52" s="59"/>
      <c r="F52" s="61"/>
      <c r="M52" s="56"/>
    </row>
    <row r="53" spans="1:13" ht="15.95" customHeight="1">
      <c r="A53" s="56"/>
      <c r="C53" s="60" t="s">
        <v>32</v>
      </c>
      <c r="D53" s="60">
        <f>($D$45-D51)/(1-D50)</f>
        <v>1429.99</v>
      </c>
      <c r="E53" s="60">
        <f t="shared" ref="E53:K53" si="6">($D$45-E51)/(1-E50)</f>
        <v>1682.1314814814814</v>
      </c>
      <c r="F53" s="60">
        <f t="shared" si="6"/>
        <v>1863.4122535211268</v>
      </c>
      <c r="G53" s="60">
        <f t="shared" si="6"/>
        <v>1713.8696855345911</v>
      </c>
      <c r="H53" s="60">
        <f t="shared" si="6"/>
        <v>1923.8515137684469</v>
      </c>
      <c r="I53" s="60">
        <f t="shared" si="6"/>
        <v>1921.2259090909092</v>
      </c>
      <c r="J53" s="60">
        <f t="shared" si="6"/>
        <v>1949.2331707317071</v>
      </c>
      <c r="K53" s="60">
        <f t="shared" si="6"/>
        <v>1723.0940186915889</v>
      </c>
      <c r="L53" s="60"/>
      <c r="M53" s="56"/>
    </row>
    <row r="54" spans="1:13" ht="15.95" customHeight="1">
      <c r="A54" s="56"/>
      <c r="C54" s="60" t="s">
        <v>33</v>
      </c>
      <c r="D54" s="62" t="str">
        <f t="shared" ref="D54:K54" si="7">IF(D49&gt;=D53,"Yes","No")</f>
        <v>No</v>
      </c>
      <c r="E54" s="62" t="str">
        <f t="shared" si="7"/>
        <v>No</v>
      </c>
      <c r="F54" s="62" t="str">
        <f t="shared" si="7"/>
        <v>No</v>
      </c>
      <c r="G54" s="62" t="str">
        <f t="shared" si="7"/>
        <v>No</v>
      </c>
      <c r="H54" s="62" t="str">
        <f t="shared" si="7"/>
        <v>No</v>
      </c>
      <c r="I54" s="62" t="str">
        <f t="shared" si="7"/>
        <v>No</v>
      </c>
      <c r="J54" s="62" t="str">
        <f t="shared" si="7"/>
        <v>Yes</v>
      </c>
      <c r="K54" s="62" t="str">
        <f t="shared" si="7"/>
        <v>Yes</v>
      </c>
      <c r="L54" s="62"/>
      <c r="M54" s="56"/>
    </row>
    <row r="55" spans="1:13" ht="15.95" customHeight="1">
      <c r="A55" s="56"/>
      <c r="C55" s="59"/>
      <c r="F55" s="61"/>
      <c r="M55" s="56"/>
    </row>
    <row r="56" spans="1:13" s="91" customFormat="1" ht="15.95" customHeight="1">
      <c r="A56" s="90"/>
      <c r="C56" s="94" t="s">
        <v>48</v>
      </c>
      <c r="D56" s="92"/>
      <c r="E56" s="92"/>
      <c r="F56" s="93"/>
      <c r="G56" s="93"/>
      <c r="H56" s="93"/>
      <c r="I56" s="93"/>
      <c r="J56" s="93"/>
      <c r="K56" s="93"/>
      <c r="M56" s="90"/>
    </row>
    <row r="57" spans="1:13" ht="15.95" customHeight="1">
      <c r="A57" s="56"/>
      <c r="C57" s="59"/>
      <c r="F57" s="61"/>
      <c r="M57" s="56"/>
    </row>
    <row r="58" spans="1:13" ht="15.95" customHeight="1">
      <c r="A58" s="56"/>
      <c r="B58" s="56"/>
      <c r="C58" s="56"/>
      <c r="D58" s="56"/>
      <c r="E58" s="56"/>
      <c r="F58" s="56"/>
      <c r="G58" s="56"/>
      <c r="H58" s="56"/>
      <c r="I58" s="56"/>
      <c r="J58" s="56"/>
      <c r="K58" s="56"/>
      <c r="L58" s="56"/>
      <c r="M58" s="56"/>
    </row>
    <row r="59" spans="1:13" ht="15.95" hidden="1" customHeight="1"/>
    <row r="60" spans="1:13" ht="15.95" hidden="1" customHeight="1"/>
    <row r="61" spans="1:13" ht="15.95" hidden="1" customHeight="1"/>
    <row r="62" spans="1:13" ht="15.95" hidden="1" customHeight="1"/>
    <row r="63" spans="1:13" ht="15.95" hidden="1" customHeight="1"/>
    <row r="64" spans="1:13"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ht="15.95" hidden="1" customHeight="1"/>
    <row r="194" ht="15.95" hidden="1" customHeight="1"/>
    <row r="195" ht="15.95" hidden="1" customHeight="1"/>
    <row r="196" ht="15.95" hidden="1" customHeight="1"/>
    <row r="197" ht="15.95" hidden="1" customHeight="1"/>
    <row r="198" ht="15.95" hidden="1" customHeight="1"/>
    <row r="199" ht="15.95" hidden="1" customHeight="1"/>
    <row r="200" ht="15.95" hidden="1" customHeight="1"/>
    <row r="201" ht="15.95" hidden="1" customHeight="1"/>
    <row r="202" ht="15.95" hidden="1" customHeight="1"/>
    <row r="203" ht="15.95" hidden="1" customHeight="1"/>
    <row r="204" ht="15.95" hidden="1" customHeight="1"/>
    <row r="205" ht="15.95" hidden="1" customHeight="1"/>
    <row r="206" ht="15.95" hidden="1" customHeight="1"/>
    <row r="207" ht="15.95" hidden="1" customHeight="1"/>
    <row r="208" ht="15.95" hidden="1" customHeight="1"/>
    <row r="209" ht="15.95" hidden="1" customHeight="1"/>
    <row r="210" ht="15.95" hidden="1" customHeight="1"/>
    <row r="211" ht="15.95" hidden="1" customHeight="1"/>
    <row r="212" ht="15.95" hidden="1" customHeight="1"/>
    <row r="213" ht="15.95" hidden="1" customHeight="1"/>
    <row r="214" ht="15.95" hidden="1" customHeight="1"/>
    <row r="215" ht="15.95" hidden="1" customHeight="1"/>
    <row r="216" ht="15.95" hidden="1" customHeight="1"/>
    <row r="217" ht="15.95" hidden="1" customHeight="1"/>
    <row r="218" ht="15.95" hidden="1" customHeight="1"/>
    <row r="219" ht="15.95" hidden="1" customHeight="1"/>
    <row r="220" ht="15.95" hidden="1" customHeight="1"/>
    <row r="221" ht="15.95" hidden="1" customHeight="1"/>
    <row r="222" ht="15.95" hidden="1" customHeight="1"/>
    <row r="223" ht="15.95" hidden="1" customHeight="1"/>
    <row r="224" ht="15.95" hidden="1" customHeight="1"/>
    <row r="225" ht="15.95" hidden="1" customHeight="1"/>
    <row r="226" ht="15.95" hidden="1" customHeight="1"/>
    <row r="227" ht="15.95" hidden="1" customHeight="1"/>
    <row r="228" ht="15.95" hidden="1" customHeight="1"/>
    <row r="229" ht="15.95" hidden="1" customHeight="1"/>
    <row r="230" ht="15.95" hidden="1" customHeight="1"/>
    <row r="231" ht="15.95" hidden="1" customHeight="1"/>
    <row r="232" ht="15.95" hidden="1" customHeight="1"/>
    <row r="233" ht="15.95" hidden="1" customHeight="1"/>
    <row r="234" ht="15.95" hidden="1" customHeight="1"/>
    <row r="235" ht="15.95" hidden="1" customHeight="1"/>
    <row r="236" ht="15.95" hidden="1" customHeight="1"/>
    <row r="237" ht="15.95" hidden="1" customHeight="1"/>
    <row r="238" ht="15.95" hidden="1" customHeight="1"/>
    <row r="239" ht="15.95" hidden="1" customHeight="1"/>
    <row r="240" ht="15.95" hidden="1" customHeight="1"/>
    <row r="241" ht="15.95" hidden="1" customHeight="1"/>
    <row r="242" ht="15.95" hidden="1" customHeight="1"/>
    <row r="243" ht="15.95" hidden="1" customHeight="1"/>
    <row r="244" ht="15.95" hidden="1" customHeight="1"/>
    <row r="245" ht="15.95" hidden="1" customHeight="1"/>
    <row r="246" ht="15.95" hidden="1" customHeight="1"/>
    <row r="247" ht="15.95" hidden="1" customHeight="1"/>
    <row r="248" ht="15.95" hidden="1" customHeight="1"/>
    <row r="249" ht="15.95" hidden="1" customHeight="1"/>
    <row r="250" ht="15.95" hidden="1" customHeight="1"/>
    <row r="251" ht="15.95" hidden="1" customHeight="1"/>
    <row r="252" ht="15.95" hidden="1" customHeight="1"/>
    <row r="253" ht="15.95" hidden="1" customHeight="1"/>
    <row r="254" ht="15.95" hidden="1" customHeight="1"/>
    <row r="255" ht="15.95" hidden="1" customHeight="1"/>
    <row r="256" ht="15.95" hidden="1" customHeight="1"/>
    <row r="257" ht="15.95" hidden="1" customHeight="1"/>
    <row r="258" ht="15.95" hidden="1" customHeight="1"/>
    <row r="259" ht="15.95" hidden="1" customHeight="1"/>
    <row r="260" ht="15.95" hidden="1" customHeight="1"/>
    <row r="261" ht="15.95" hidden="1" customHeight="1"/>
    <row r="262" ht="15.95" hidden="1" customHeight="1"/>
    <row r="263" ht="15.95" hidden="1" customHeight="1"/>
    <row r="264" ht="15.95" hidden="1" customHeight="1"/>
    <row r="265" ht="15.95" hidden="1" customHeight="1"/>
    <row r="266" ht="15.95" hidden="1" customHeight="1"/>
    <row r="267" ht="15.95" hidden="1" customHeight="1"/>
    <row r="268" ht="15.95" hidden="1" customHeight="1"/>
    <row r="269" ht="15.95" hidden="1" customHeight="1"/>
    <row r="270" ht="15.95" hidden="1" customHeight="1"/>
    <row r="271" ht="15.95" hidden="1" customHeight="1"/>
    <row r="272" ht="15.95" hidden="1" customHeight="1"/>
    <row r="273" ht="15.95" hidden="1" customHeight="1"/>
    <row r="274" ht="15.95" hidden="1" customHeight="1"/>
    <row r="275" ht="15.95" hidden="1" customHeight="1"/>
    <row r="276" ht="15.95" hidden="1" customHeight="1"/>
    <row r="277" ht="15.95" hidden="1" customHeight="1"/>
    <row r="278" ht="15.95" hidden="1" customHeight="1"/>
    <row r="279" ht="15.95" hidden="1" customHeight="1"/>
    <row r="280" ht="15.95" hidden="1" customHeight="1"/>
    <row r="281" ht="15.95" hidden="1" customHeight="1"/>
    <row r="282" ht="15.95" hidden="1" customHeight="1"/>
    <row r="283" ht="15.95" hidden="1" customHeight="1"/>
    <row r="284" ht="15.95" hidden="1" customHeight="1"/>
    <row r="285" ht="15.95" hidden="1" customHeight="1"/>
    <row r="286" ht="15.95" hidden="1" customHeight="1"/>
    <row r="287" ht="15.95" hidden="1" customHeight="1"/>
    <row r="288" ht="15.95" hidden="1" customHeight="1"/>
    <row r="289" ht="15.95" hidden="1" customHeight="1"/>
    <row r="290" ht="15.95" hidden="1" customHeight="1"/>
    <row r="291" ht="15.95" hidden="1" customHeight="1"/>
    <row r="292" ht="15.95" hidden="1" customHeight="1"/>
    <row r="293" ht="15.95" hidden="1" customHeight="1"/>
    <row r="294" ht="15.95" hidden="1" customHeight="1"/>
    <row r="295" ht="15.95" hidden="1" customHeight="1"/>
    <row r="296" ht="15.95" hidden="1" customHeight="1"/>
    <row r="297" ht="15.95" hidden="1" customHeight="1"/>
    <row r="298" ht="15.95" hidden="1" customHeight="1"/>
    <row r="299" ht="15.95" hidden="1" customHeight="1"/>
    <row r="300" ht="15.95" hidden="1" customHeight="1"/>
    <row r="301" ht="15.95" hidden="1" customHeight="1"/>
    <row r="302" ht="15.95" hidden="1" customHeight="1"/>
    <row r="303" ht="15.95" hidden="1" customHeight="1"/>
    <row r="304" ht="15.95" hidden="1" customHeight="1"/>
    <row r="305" ht="15.95" hidden="1" customHeight="1"/>
    <row r="306" ht="15.95" hidden="1" customHeight="1"/>
    <row r="307" ht="15.95" hidden="1" customHeight="1"/>
    <row r="308" ht="15.95" hidden="1" customHeight="1"/>
    <row r="309" ht="15.95" hidden="1" customHeight="1"/>
    <row r="310" ht="15.95" hidden="1" customHeight="1"/>
    <row r="311" ht="15.95" hidden="1" customHeight="1"/>
    <row r="312" ht="15.95" hidden="1" customHeight="1"/>
    <row r="313" ht="15.95" hidden="1" customHeight="1"/>
    <row r="314" ht="15.95" hidden="1" customHeight="1"/>
    <row r="315" ht="15.95" hidden="1" customHeight="1"/>
    <row r="316" ht="15.95" hidden="1" customHeight="1"/>
    <row r="317" ht="15.95" hidden="1" customHeight="1"/>
    <row r="318" ht="15.95" hidden="1" customHeight="1"/>
    <row r="319" ht="15.95" hidden="1" customHeight="1"/>
    <row r="320" ht="15.95" hidden="1" customHeight="1"/>
    <row r="321" ht="15.95" hidden="1" customHeight="1"/>
    <row r="322" ht="15.95" hidden="1" customHeight="1"/>
    <row r="323" ht="15.95" hidden="1" customHeight="1"/>
    <row r="324" ht="15.95" hidden="1" customHeight="1"/>
    <row r="325" ht="15.95" hidden="1" customHeight="1"/>
    <row r="326" ht="15.95" hidden="1" customHeight="1"/>
    <row r="327" ht="15.95" hidden="1" customHeight="1"/>
    <row r="328" ht="15.95" hidden="1" customHeight="1"/>
    <row r="329" ht="15.95" hidden="1" customHeight="1"/>
    <row r="330" ht="15.95" hidden="1" customHeight="1"/>
    <row r="331" ht="15.95" hidden="1" customHeight="1"/>
    <row r="332" ht="15.95" hidden="1" customHeight="1"/>
    <row r="333" ht="15.95" hidden="1" customHeight="1"/>
    <row r="334" ht="15.95" hidden="1" customHeight="1"/>
    <row r="335" ht="15.95" hidden="1" customHeight="1"/>
    <row r="336" ht="15.95" hidden="1" customHeight="1"/>
    <row r="337" ht="15.95" hidden="1" customHeight="1"/>
    <row r="338" ht="15.95" hidden="1" customHeight="1"/>
    <row r="339" ht="15.95" hidden="1" customHeight="1"/>
    <row r="340" ht="15.95" hidden="1" customHeight="1"/>
    <row r="341" ht="15.95" hidden="1" customHeight="1"/>
    <row r="342" ht="15.95" hidden="1" customHeight="1"/>
    <row r="343" ht="15.95" hidden="1" customHeight="1"/>
  </sheetData>
  <sheetProtection password="E309" sheet="1" objects="1" scenarios="1"/>
  <phoneticPr fontId="31" type="noConversion"/>
  <hyperlinks>
    <hyperlink ref="B2" r:id="rId1"/>
    <hyperlink ref="C56" r:id="rId2"/>
  </hyperlinks>
  <pageMargins left="0.7" right="0.7" top="0.75" bottom="0.75" header="0.3" footer="0.3"/>
  <pageSetup paperSize="9" scale="5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9"/>
  <sheetViews>
    <sheetView showGridLines="0" workbookViewId="0"/>
  </sheetViews>
  <sheetFormatPr defaultColWidth="0" defaultRowHeight="15.95" customHeight="1" zeroHeight="1"/>
  <cols>
    <col min="1" max="2" width="2.7109375" style="35" customWidth="1"/>
    <col min="3" max="8" width="17.7109375" style="35" customWidth="1"/>
    <col min="9" max="10" width="2.7109375" style="35" customWidth="1"/>
    <col min="11" max="16384" width="0" style="35" hidden="1"/>
  </cols>
  <sheetData>
    <row r="1" spans="1:16" s="18" customFormat="1" ht="32.1" customHeight="1" thickBot="1">
      <c r="A1" s="12" t="s">
        <v>11</v>
      </c>
      <c r="B1" s="13"/>
      <c r="C1" s="13"/>
      <c r="D1" s="14"/>
      <c r="E1" s="15"/>
      <c r="F1" s="15"/>
      <c r="G1" s="16"/>
      <c r="H1" s="16"/>
      <c r="I1" s="16"/>
      <c r="J1" s="16"/>
      <c r="K1" s="17"/>
      <c r="L1" s="17"/>
      <c r="M1" s="17"/>
      <c r="N1" s="17"/>
      <c r="O1" s="17"/>
      <c r="P1" s="17"/>
    </row>
    <row r="2" spans="1:16" s="39" customFormat="1" ht="15.95" customHeight="1">
      <c r="A2" s="36"/>
      <c r="B2" s="101" t="s">
        <v>12</v>
      </c>
      <c r="C2" s="102"/>
      <c r="D2" s="102"/>
      <c r="E2" s="37"/>
      <c r="F2" s="37"/>
      <c r="G2" s="37"/>
      <c r="H2" s="37"/>
      <c r="I2" s="20" t="str">
        <f ca="1">"© 2008-"&amp;YEAR(TODAY())&amp;" Patrick Shi"</f>
        <v>© 2008-2014 Patrick Shi</v>
      </c>
      <c r="J2" s="20"/>
      <c r="K2" s="38"/>
      <c r="L2" s="38"/>
      <c r="M2" s="38"/>
      <c r="N2" s="38"/>
      <c r="O2" s="38"/>
      <c r="P2" s="38"/>
    </row>
    <row r="3" spans="1:16" s="18" customFormat="1" ht="15.95" customHeight="1">
      <c r="A3" s="19"/>
      <c r="B3" s="21"/>
      <c r="C3" s="22"/>
      <c r="D3" s="23"/>
      <c r="E3" s="22"/>
      <c r="F3" s="22"/>
      <c r="G3" s="23"/>
      <c r="H3" s="23"/>
      <c r="I3" s="24"/>
      <c r="J3" s="19"/>
    </row>
    <row r="4" spans="1:16" s="29" customFormat="1" ht="15.95" customHeight="1">
      <c r="A4" s="25"/>
      <c r="B4" s="26"/>
      <c r="C4" s="27" t="s">
        <v>17</v>
      </c>
      <c r="D4" s="27"/>
      <c r="E4" s="27"/>
      <c r="F4" s="27"/>
      <c r="G4" s="27"/>
      <c r="H4" s="27"/>
      <c r="I4" s="28"/>
      <c r="J4" s="25"/>
    </row>
    <row r="5" spans="1:16" s="29" customFormat="1" ht="15.95" customHeight="1">
      <c r="A5" s="25"/>
      <c r="B5" s="26"/>
      <c r="C5" s="100" t="s">
        <v>18</v>
      </c>
      <c r="D5" s="103"/>
      <c r="E5" s="103"/>
      <c r="F5" s="103"/>
      <c r="G5" s="103"/>
      <c r="H5" s="103"/>
      <c r="I5" s="30"/>
      <c r="J5" s="25"/>
    </row>
    <row r="6" spans="1:16" s="29" customFormat="1" ht="15.95" customHeight="1">
      <c r="A6" s="25"/>
      <c r="B6" s="26"/>
      <c r="C6" s="103"/>
      <c r="D6" s="103"/>
      <c r="E6" s="103"/>
      <c r="F6" s="103"/>
      <c r="G6" s="103"/>
      <c r="H6" s="103"/>
      <c r="I6" s="30"/>
      <c r="J6" s="25"/>
    </row>
    <row r="7" spans="1:16" s="29" customFormat="1" ht="15.95" customHeight="1">
      <c r="A7" s="25"/>
      <c r="B7" s="26"/>
      <c r="C7" s="31"/>
      <c r="D7" s="32"/>
      <c r="E7" s="32"/>
      <c r="F7" s="32"/>
      <c r="G7" s="32"/>
      <c r="H7" s="32"/>
      <c r="I7" s="30"/>
      <c r="J7" s="25"/>
    </row>
    <row r="8" spans="1:16" s="29" customFormat="1" ht="15.95" customHeight="1">
      <c r="A8" s="25"/>
      <c r="B8" s="26"/>
      <c r="C8" s="104" t="s">
        <v>13</v>
      </c>
      <c r="D8" s="103"/>
      <c r="E8" s="103"/>
      <c r="F8" s="103"/>
      <c r="G8" s="103"/>
      <c r="H8" s="103"/>
      <c r="I8" s="30"/>
      <c r="J8" s="25"/>
    </row>
    <row r="9" spans="1:16" s="29" customFormat="1" ht="15.95" customHeight="1">
      <c r="A9" s="25"/>
      <c r="B9" s="26"/>
      <c r="C9" s="103"/>
      <c r="D9" s="103"/>
      <c r="E9" s="103"/>
      <c r="F9" s="103"/>
      <c r="G9" s="103"/>
      <c r="H9" s="103"/>
      <c r="I9" s="30"/>
      <c r="J9" s="25"/>
    </row>
    <row r="10" spans="1:16" s="29" customFormat="1" ht="15.95" customHeight="1">
      <c r="A10" s="25"/>
      <c r="B10" s="26"/>
      <c r="C10" s="31"/>
      <c r="D10" s="32"/>
      <c r="E10" s="32"/>
      <c r="F10" s="32"/>
      <c r="G10" s="32"/>
      <c r="H10" s="32"/>
      <c r="I10" s="30"/>
      <c r="J10" s="25"/>
    </row>
    <row r="11" spans="1:16" s="29" customFormat="1" ht="15.95" customHeight="1">
      <c r="A11" s="25"/>
      <c r="B11" s="26"/>
      <c r="C11" s="27" t="s">
        <v>14</v>
      </c>
      <c r="D11" s="32"/>
      <c r="E11" s="32"/>
      <c r="F11" s="32"/>
      <c r="G11" s="32"/>
      <c r="H11" s="32"/>
      <c r="I11" s="30"/>
      <c r="J11" s="25"/>
    </row>
    <row r="12" spans="1:16" s="29" customFormat="1" ht="15.95" customHeight="1">
      <c r="A12" s="25"/>
      <c r="B12" s="26"/>
      <c r="C12" s="100" t="s">
        <v>19</v>
      </c>
      <c r="D12" s="99"/>
      <c r="E12" s="99"/>
      <c r="F12" s="99"/>
      <c r="G12" s="99"/>
      <c r="H12" s="99"/>
      <c r="I12" s="30"/>
      <c r="J12" s="25"/>
    </row>
    <row r="13" spans="1:16" s="29" customFormat="1" ht="15.95" customHeight="1">
      <c r="A13" s="25"/>
      <c r="B13" s="26"/>
      <c r="C13" s="99"/>
      <c r="D13" s="99"/>
      <c r="E13" s="99"/>
      <c r="F13" s="99"/>
      <c r="G13" s="99"/>
      <c r="H13" s="99"/>
      <c r="I13" s="30"/>
      <c r="J13" s="25"/>
    </row>
    <row r="14" spans="1:16" s="29" customFormat="1" ht="15.95" customHeight="1">
      <c r="A14" s="25"/>
      <c r="B14" s="26"/>
      <c r="C14" s="99"/>
      <c r="D14" s="99"/>
      <c r="E14" s="99"/>
      <c r="F14" s="99"/>
      <c r="G14" s="99"/>
      <c r="H14" s="99"/>
      <c r="I14" s="30"/>
      <c r="J14" s="25"/>
    </row>
    <row r="15" spans="1:16" s="29" customFormat="1" ht="15.95" customHeight="1">
      <c r="A15" s="25"/>
      <c r="B15" s="26"/>
      <c r="C15" s="99"/>
      <c r="D15" s="99"/>
      <c r="E15" s="99"/>
      <c r="F15" s="99"/>
      <c r="G15" s="99"/>
      <c r="H15" s="99"/>
      <c r="I15" s="30"/>
      <c r="J15" s="25"/>
    </row>
    <row r="16" spans="1:16" s="29" customFormat="1" ht="15.95" customHeight="1">
      <c r="A16" s="25"/>
      <c r="B16" s="26"/>
      <c r="C16" s="99"/>
      <c r="D16" s="99"/>
      <c r="E16" s="99"/>
      <c r="F16" s="99"/>
      <c r="G16" s="99"/>
      <c r="H16" s="99"/>
      <c r="I16" s="30"/>
      <c r="J16" s="25"/>
    </row>
    <row r="17" spans="1:10" s="29" customFormat="1" ht="15.95" customHeight="1">
      <c r="A17" s="25"/>
      <c r="B17" s="26"/>
      <c r="C17" s="32"/>
      <c r="D17" s="32"/>
      <c r="E17" s="32"/>
      <c r="F17" s="32"/>
      <c r="G17" s="32"/>
      <c r="H17" s="32"/>
      <c r="I17" s="30"/>
      <c r="J17" s="25"/>
    </row>
    <row r="18" spans="1:10" s="29" customFormat="1" ht="15.95" customHeight="1">
      <c r="A18" s="25"/>
      <c r="B18" s="26"/>
      <c r="C18" s="98" t="s">
        <v>15</v>
      </c>
      <c r="D18" s="99"/>
      <c r="E18" s="99"/>
      <c r="F18" s="99"/>
      <c r="G18" s="99"/>
      <c r="H18" s="99"/>
      <c r="I18" s="30"/>
      <c r="J18" s="25"/>
    </row>
    <row r="19" spans="1:10" s="29" customFormat="1" ht="15.95" customHeight="1">
      <c r="A19" s="25"/>
      <c r="B19" s="26"/>
      <c r="C19" s="31"/>
      <c r="D19" s="32"/>
      <c r="E19" s="32"/>
      <c r="F19" s="32"/>
      <c r="G19" s="32"/>
      <c r="H19" s="32"/>
      <c r="I19" s="30"/>
      <c r="J19" s="25"/>
    </row>
    <row r="20" spans="1:10" s="29" customFormat="1" ht="15.95" customHeight="1">
      <c r="A20" s="25"/>
      <c r="B20" s="26"/>
      <c r="C20" s="27" t="s">
        <v>16</v>
      </c>
      <c r="D20" s="32"/>
      <c r="E20" s="32"/>
      <c r="F20" s="32"/>
      <c r="G20" s="32"/>
      <c r="H20" s="32"/>
      <c r="I20" s="30"/>
      <c r="J20" s="25"/>
    </row>
    <row r="21" spans="1:10" s="29" customFormat="1" ht="15.95" customHeight="1">
      <c r="A21" s="25"/>
      <c r="B21" s="26"/>
      <c r="C21" s="100" t="s">
        <v>20</v>
      </c>
      <c r="D21" s="99"/>
      <c r="E21" s="99"/>
      <c r="F21" s="99"/>
      <c r="G21" s="99"/>
      <c r="H21" s="99"/>
      <c r="I21" s="30"/>
      <c r="J21" s="25"/>
    </row>
    <row r="22" spans="1:10" s="29" customFormat="1" ht="15.95" customHeight="1">
      <c r="A22" s="25"/>
      <c r="B22" s="26"/>
      <c r="C22" s="99"/>
      <c r="D22" s="99"/>
      <c r="E22" s="99"/>
      <c r="F22" s="99"/>
      <c r="G22" s="99"/>
      <c r="H22" s="99"/>
      <c r="I22" s="30"/>
      <c r="J22" s="25"/>
    </row>
    <row r="23" spans="1:10" s="29" customFormat="1" ht="15.95" customHeight="1">
      <c r="A23" s="25"/>
      <c r="B23" s="26"/>
      <c r="C23" s="99"/>
      <c r="D23" s="99"/>
      <c r="E23" s="99"/>
      <c r="F23" s="99"/>
      <c r="G23" s="99"/>
      <c r="H23" s="99"/>
      <c r="I23" s="30"/>
      <c r="J23" s="25"/>
    </row>
    <row r="24" spans="1:10" s="29" customFormat="1" ht="15.95" customHeight="1">
      <c r="A24" s="25"/>
      <c r="B24" s="26"/>
      <c r="C24" s="99"/>
      <c r="D24" s="99"/>
      <c r="E24" s="99"/>
      <c r="F24" s="99"/>
      <c r="G24" s="99"/>
      <c r="H24" s="99"/>
      <c r="I24" s="30"/>
      <c r="J24" s="25"/>
    </row>
    <row r="25" spans="1:10" s="29" customFormat="1" ht="15.95" customHeight="1">
      <c r="A25" s="25"/>
      <c r="B25" s="26"/>
      <c r="C25" s="99"/>
      <c r="D25" s="99"/>
      <c r="E25" s="99"/>
      <c r="F25" s="99"/>
      <c r="G25" s="99"/>
      <c r="H25" s="99"/>
      <c r="I25" s="30"/>
      <c r="J25" s="25"/>
    </row>
    <row r="26" spans="1:10" s="29" customFormat="1" ht="15.95" customHeight="1">
      <c r="A26" s="25"/>
      <c r="B26" s="26"/>
      <c r="C26" s="33"/>
      <c r="D26" s="33"/>
      <c r="E26" s="33"/>
      <c r="F26" s="33"/>
      <c r="G26" s="33"/>
      <c r="H26" s="33"/>
      <c r="I26" s="30"/>
      <c r="J26" s="25"/>
    </row>
    <row r="27" spans="1:10" s="29" customFormat="1" ht="15.95" customHeight="1">
      <c r="A27" s="25"/>
      <c r="B27" s="26"/>
      <c r="C27" s="98" t="s">
        <v>15</v>
      </c>
      <c r="D27" s="99"/>
      <c r="E27" s="99"/>
      <c r="F27" s="99"/>
      <c r="G27" s="99"/>
      <c r="H27" s="99"/>
      <c r="I27" s="30"/>
      <c r="J27" s="25"/>
    </row>
    <row r="28" spans="1:10" s="18" customFormat="1" ht="15.95" customHeight="1">
      <c r="A28" s="19"/>
      <c r="B28" s="34"/>
      <c r="C28" s="22"/>
      <c r="D28" s="22"/>
      <c r="E28" s="22"/>
      <c r="F28" s="22"/>
      <c r="G28" s="22"/>
      <c r="H28" s="22"/>
      <c r="I28" s="22"/>
      <c r="J28" s="19"/>
    </row>
    <row r="29" spans="1:10" s="18" customFormat="1" ht="15.95" customHeight="1">
      <c r="A29" s="19"/>
      <c r="B29" s="19"/>
      <c r="C29" s="19"/>
      <c r="D29" s="19"/>
      <c r="E29" s="19"/>
      <c r="F29" s="19"/>
      <c r="G29" s="19"/>
      <c r="H29" s="19"/>
      <c r="I29" s="19"/>
      <c r="J29" s="19"/>
    </row>
  </sheetData>
  <sheetProtection password="E309" sheet="1" objects="1" scenarios="1"/>
  <mergeCells count="7">
    <mergeCell ref="C18:H18"/>
    <mergeCell ref="C21:H25"/>
    <mergeCell ref="C27:H27"/>
    <mergeCell ref="B2:D2"/>
    <mergeCell ref="C5:H6"/>
    <mergeCell ref="C8:H9"/>
    <mergeCell ref="C12:H16"/>
  </mergeCells>
  <phoneticPr fontId="29" type="noConversion"/>
  <hyperlinks>
    <hyperlink ref="B2" r:id="rId1"/>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Tax Calculation</vt:lpstr>
      <vt:lpstr>Terms of Use</vt:lpstr>
    </vt:vector>
  </TitlesOfParts>
  <Company>Westpac Banking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Shi</dc:creator>
  <cp:lastModifiedBy>Patrick Shi</cp:lastModifiedBy>
  <dcterms:created xsi:type="dcterms:W3CDTF">2012-08-09T07:34:53Z</dcterms:created>
  <dcterms:modified xsi:type="dcterms:W3CDTF">2014-01-20T05:36:05Z</dcterms:modified>
</cp:coreProperties>
</file>